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185.2\1.DATA\社區整體照顧服務體系計畫\臺東縣衛生局社區整體照顧服務體系107年開始1080826\社區整體照顧服務體系計畫-10703起\7服務情況\114年\照管-2-A單位涵蓋率★\"/>
    </mc:Choice>
  </mc:AlternateContent>
  <xr:revisionPtr revIDLastSave="0" documentId="13_ncr:1_{C166B249-BB67-423B-8A96-4D226447E746}" xr6:coauthVersionLast="47" xr6:coauthVersionMax="47" xr10:uidLastSave="{00000000-0000-0000-0000-000000000000}"/>
  <bookViews>
    <workbookView xWindow="6420" yWindow="2730" windowWidth="10125" windowHeight="11775" tabRatio="812" xr2:uid="{00000000-000D-0000-FFFF-FFFF00000000}"/>
  </bookViews>
  <sheets>
    <sheet name="年度涵蓋率" sheetId="35" r:id="rId1"/>
    <sheet name="涵蓋率11401" sheetId="50" r:id="rId2"/>
    <sheet name="涵蓋率11402" sheetId="53" r:id="rId3"/>
    <sheet name="涵蓋率11403" sheetId="54" r:id="rId4"/>
    <sheet name="涵蓋率11404" sheetId="55" r:id="rId5"/>
    <sheet name="涵蓋率11405" sheetId="57" r:id="rId6"/>
    <sheet name="涵蓋率11406" sheetId="58" r:id="rId7"/>
    <sheet name="涵蓋率11407" sheetId="59" r:id="rId8"/>
    <sheet name="涵蓋率11408" sheetId="60" r:id="rId9"/>
    <sheet name="涵蓋率11409" sheetId="61" r:id="rId10"/>
    <sheet name="涵蓋率11410" sheetId="62" r:id="rId11"/>
    <sheet name="涵蓋率11411" sheetId="63" r:id="rId12"/>
    <sheet name="數值比例" sheetId="56" r:id="rId13"/>
    <sheet name="原" sheetId="52" r:id="rId14"/>
  </sheets>
  <definedNames>
    <definedName name="_xlnm._FilterDatabase" localSheetId="13" hidden="1">原!$G$3:$H$71</definedName>
    <definedName name="_xlnm._FilterDatabase" localSheetId="1" hidden="1">涵蓋率11401!$G$3:$H$50</definedName>
    <definedName name="_xlnm._FilterDatabase" localSheetId="2" hidden="1">涵蓋率11402!$G$3:$H$50</definedName>
    <definedName name="_xlnm._FilterDatabase" localSheetId="3" hidden="1">涵蓋率11403!$G$3:$H$50</definedName>
    <definedName name="_xlnm._FilterDatabase" localSheetId="4" hidden="1">涵蓋率11404!$G$3:$H$50</definedName>
    <definedName name="_xlnm._FilterDatabase" localSheetId="5" hidden="1">涵蓋率11405!$G$3:$H$50</definedName>
    <definedName name="_xlnm._FilterDatabase" localSheetId="6" hidden="1">涵蓋率11406!$G$3:$H$50</definedName>
    <definedName name="_xlnm._FilterDatabase" localSheetId="7" hidden="1">涵蓋率11407!$G$3:$H$50</definedName>
    <definedName name="_xlnm._FilterDatabase" localSheetId="8" hidden="1">涵蓋率11408!$G$3:$H$50</definedName>
    <definedName name="_xlnm._FilterDatabase" localSheetId="9" hidden="1">涵蓋率11409!$G$3:$H$50</definedName>
    <definedName name="_xlnm._FilterDatabase" localSheetId="10" hidden="1">涵蓋率11410!$G$3:$H$50</definedName>
    <definedName name="_xlnm._FilterDatabase" localSheetId="11" hidden="1">涵蓋率11411!$G$3:$H$50</definedName>
    <definedName name="_xlnm._FilterDatabase" localSheetId="12" hidden="1">數值比例!$A$53:$M$53</definedName>
    <definedName name="_xlnm.Criteria" localSheetId="13">原!#REF!</definedName>
    <definedName name="_xlnm.Criteria" localSheetId="1">涵蓋率11401!#REF!</definedName>
    <definedName name="_xlnm.Criteria" localSheetId="2">涵蓋率11402!#REF!</definedName>
    <definedName name="_xlnm.Criteria" localSheetId="3">涵蓋率11403!#REF!</definedName>
    <definedName name="_xlnm.Criteria" localSheetId="4">涵蓋率11404!#REF!</definedName>
    <definedName name="_xlnm.Criteria" localSheetId="5">涵蓋率11405!#REF!</definedName>
    <definedName name="_xlnm.Criteria" localSheetId="6">涵蓋率11406!#REF!</definedName>
    <definedName name="_xlnm.Criteria" localSheetId="7">涵蓋率11407!#REF!</definedName>
    <definedName name="_xlnm.Criteria" localSheetId="8">涵蓋率11408!#REF!</definedName>
    <definedName name="_xlnm.Criteria" localSheetId="9">涵蓋率11409!#REF!</definedName>
    <definedName name="_xlnm.Criteria" localSheetId="10">涵蓋率11410!#REF!</definedName>
    <definedName name="_xlnm.Criteria" localSheetId="11">涵蓋率11411!#REF!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9" i="63" l="1"/>
  <c r="N50" i="63"/>
  <c r="L50" i="63"/>
  <c r="F50" i="63"/>
  <c r="D50" i="63"/>
  <c r="M49" i="63"/>
  <c r="O49" i="63" s="1"/>
  <c r="E49" i="63"/>
  <c r="G49" i="63" s="1"/>
  <c r="M48" i="63"/>
  <c r="O48" i="63" s="1"/>
  <c r="E48" i="63"/>
  <c r="G48" i="63" s="1"/>
  <c r="M47" i="63"/>
  <c r="O47" i="63" s="1"/>
  <c r="E47" i="63"/>
  <c r="G47" i="63" s="1"/>
  <c r="M46" i="63"/>
  <c r="O46" i="63" s="1"/>
  <c r="E46" i="63"/>
  <c r="G46" i="63" s="1"/>
  <c r="M45" i="63"/>
  <c r="O45" i="63" s="1"/>
  <c r="E45" i="63"/>
  <c r="G45" i="63" s="1"/>
  <c r="M44" i="63"/>
  <c r="O44" i="63" s="1"/>
  <c r="E44" i="63"/>
  <c r="G44" i="63" s="1"/>
  <c r="M43" i="63"/>
  <c r="O43" i="63" s="1"/>
  <c r="E43" i="63"/>
  <c r="G43" i="63" s="1"/>
  <c r="M42" i="63"/>
  <c r="O42" i="63" s="1"/>
  <c r="E42" i="63"/>
  <c r="G42" i="63" s="1"/>
  <c r="W41" i="63"/>
  <c r="U41" i="63"/>
  <c r="M41" i="63"/>
  <c r="O41" i="63" s="1"/>
  <c r="E41" i="63"/>
  <c r="G41" i="63" s="1"/>
  <c r="V40" i="63"/>
  <c r="M40" i="63"/>
  <c r="O40" i="63" s="1"/>
  <c r="E40" i="63"/>
  <c r="G40" i="63" s="1"/>
  <c r="V39" i="63"/>
  <c r="X39" i="63" s="1"/>
  <c r="M39" i="63"/>
  <c r="E39" i="63"/>
  <c r="G39" i="63" s="1"/>
  <c r="V38" i="63"/>
  <c r="X38" i="63" s="1"/>
  <c r="M38" i="63"/>
  <c r="O38" i="63" s="1"/>
  <c r="E38" i="63"/>
  <c r="G38" i="63" s="1"/>
  <c r="V37" i="63"/>
  <c r="X37" i="63" s="1"/>
  <c r="M37" i="63"/>
  <c r="O37" i="63" s="1"/>
  <c r="E37" i="63"/>
  <c r="G37" i="63" s="1"/>
  <c r="V36" i="63"/>
  <c r="X36" i="63" s="1"/>
  <c r="M36" i="63"/>
  <c r="O36" i="63" s="1"/>
  <c r="E36" i="63"/>
  <c r="G36" i="63" s="1"/>
  <c r="V35" i="63"/>
  <c r="X35" i="63" s="1"/>
  <c r="M35" i="63"/>
  <c r="O35" i="63" s="1"/>
  <c r="E35" i="63"/>
  <c r="G35" i="63" s="1"/>
  <c r="V34" i="63"/>
  <c r="X34" i="63" s="1"/>
  <c r="M34" i="63"/>
  <c r="O34" i="63" s="1"/>
  <c r="E34" i="63"/>
  <c r="G34" i="63" s="1"/>
  <c r="V33" i="63"/>
  <c r="X33" i="63" s="1"/>
  <c r="M33" i="63"/>
  <c r="O33" i="63" s="1"/>
  <c r="E33" i="63"/>
  <c r="G33" i="63" s="1"/>
  <c r="V32" i="63"/>
  <c r="X32" i="63" s="1"/>
  <c r="M32" i="63"/>
  <c r="E32" i="63"/>
  <c r="G32" i="63" s="1"/>
  <c r="V31" i="63"/>
  <c r="X31" i="63" s="1"/>
  <c r="M31" i="63"/>
  <c r="O31" i="63" s="1"/>
  <c r="E31" i="63"/>
  <c r="G31" i="63" s="1"/>
  <c r="V30" i="63"/>
  <c r="X30" i="63" s="1"/>
  <c r="M30" i="63"/>
  <c r="O30" i="63" s="1"/>
  <c r="E30" i="63"/>
  <c r="G30" i="63" s="1"/>
  <c r="V29" i="63"/>
  <c r="X29" i="63" s="1"/>
  <c r="M29" i="63"/>
  <c r="O29" i="63" s="1"/>
  <c r="E29" i="63"/>
  <c r="G29" i="63" s="1"/>
  <c r="V28" i="63"/>
  <c r="X28" i="63" s="1"/>
  <c r="M28" i="63"/>
  <c r="E28" i="63"/>
  <c r="G28" i="63" s="1"/>
  <c r="V27" i="63"/>
  <c r="M27" i="63"/>
  <c r="O27" i="63" s="1"/>
  <c r="E27" i="63"/>
  <c r="G27" i="63" s="1"/>
  <c r="V26" i="63"/>
  <c r="X26" i="63" s="1"/>
  <c r="M26" i="63"/>
  <c r="O26" i="63" s="1"/>
  <c r="E26" i="63"/>
  <c r="G26" i="63" s="1"/>
  <c r="V25" i="63"/>
  <c r="X25" i="63" s="1"/>
  <c r="M25" i="63"/>
  <c r="O25" i="63" s="1"/>
  <c r="E25" i="63"/>
  <c r="V24" i="63"/>
  <c r="X24" i="63" s="1"/>
  <c r="M24" i="63"/>
  <c r="O24" i="63" s="1"/>
  <c r="E24" i="63"/>
  <c r="G24" i="63" s="1"/>
  <c r="V23" i="63"/>
  <c r="X23" i="63" s="1"/>
  <c r="M23" i="63"/>
  <c r="E23" i="63"/>
  <c r="G23" i="63" s="1"/>
  <c r="V22" i="63"/>
  <c r="X22" i="63" s="1"/>
  <c r="M22" i="63"/>
  <c r="O22" i="63" s="1"/>
  <c r="E22" i="63"/>
  <c r="G22" i="63" s="1"/>
  <c r="V21" i="63"/>
  <c r="X21" i="63" s="1"/>
  <c r="M21" i="63"/>
  <c r="O21" i="63" s="1"/>
  <c r="E21" i="63"/>
  <c r="G21" i="63" s="1"/>
  <c r="V20" i="63"/>
  <c r="Z4" i="63" s="1"/>
  <c r="M20" i="63"/>
  <c r="O20" i="63" s="1"/>
  <c r="E20" i="63"/>
  <c r="G20" i="63" s="1"/>
  <c r="V19" i="63"/>
  <c r="X19" i="63" s="1"/>
  <c r="M19" i="63"/>
  <c r="O19" i="63" s="1"/>
  <c r="E19" i="63"/>
  <c r="G19" i="63" s="1"/>
  <c r="V18" i="63"/>
  <c r="M18" i="63"/>
  <c r="O18" i="63" s="1"/>
  <c r="E18" i="63"/>
  <c r="G18" i="63" s="1"/>
  <c r="Z17" i="63"/>
  <c r="V17" i="63"/>
  <c r="X17" i="63" s="1"/>
  <c r="M17" i="63"/>
  <c r="O17" i="63" s="1"/>
  <c r="E17" i="63"/>
  <c r="V16" i="63"/>
  <c r="M16" i="63"/>
  <c r="E16" i="63"/>
  <c r="G16" i="63" s="1"/>
  <c r="Z15" i="63"/>
  <c r="V15" i="63"/>
  <c r="X15" i="63" s="1"/>
  <c r="M15" i="63"/>
  <c r="O15" i="63" s="1"/>
  <c r="E15" i="63"/>
  <c r="G15" i="63" s="1"/>
  <c r="V14" i="63"/>
  <c r="X14" i="63" s="1"/>
  <c r="M14" i="63"/>
  <c r="O14" i="63" s="1"/>
  <c r="E14" i="63"/>
  <c r="G14" i="63" s="1"/>
  <c r="Z13" i="63"/>
  <c r="V13" i="63"/>
  <c r="X13" i="63" s="1"/>
  <c r="M13" i="63"/>
  <c r="O13" i="63" s="1"/>
  <c r="E13" i="63"/>
  <c r="G13" i="63" s="1"/>
  <c r="V12" i="63"/>
  <c r="X12" i="63" s="1"/>
  <c r="M12" i="63"/>
  <c r="O12" i="63" s="1"/>
  <c r="E12" i="63"/>
  <c r="G12" i="63" s="1"/>
  <c r="Z11" i="63"/>
  <c r="V11" i="63"/>
  <c r="X11" i="63" s="1"/>
  <c r="M11" i="63"/>
  <c r="O11" i="63" s="1"/>
  <c r="E11" i="63"/>
  <c r="G11" i="63" s="1"/>
  <c r="V10" i="63"/>
  <c r="X10" i="63" s="1"/>
  <c r="M10" i="63"/>
  <c r="O10" i="63" s="1"/>
  <c r="E10" i="63"/>
  <c r="G10" i="63" s="1"/>
  <c r="Z9" i="63"/>
  <c r="V9" i="63"/>
  <c r="X9" i="63" s="1"/>
  <c r="M9" i="63"/>
  <c r="E9" i="63"/>
  <c r="G9" i="63" s="1"/>
  <c r="V8" i="63"/>
  <c r="X8" i="63" s="1"/>
  <c r="M8" i="63"/>
  <c r="O8" i="63" s="1"/>
  <c r="E8" i="63"/>
  <c r="G8" i="63" s="1"/>
  <c r="Z7" i="63"/>
  <c r="V7" i="63"/>
  <c r="X7" i="63" s="1"/>
  <c r="M7" i="63"/>
  <c r="O7" i="63" s="1"/>
  <c r="E7" i="63"/>
  <c r="G7" i="63" s="1"/>
  <c r="V6" i="63"/>
  <c r="X6" i="63" s="1"/>
  <c r="M6" i="63"/>
  <c r="O6" i="63" s="1"/>
  <c r="E6" i="63"/>
  <c r="Z5" i="63"/>
  <c r="V5" i="63"/>
  <c r="X5" i="63" s="1"/>
  <c r="M5" i="63"/>
  <c r="O5" i="63" s="1"/>
  <c r="E5" i="63"/>
  <c r="G5" i="63" s="1"/>
  <c r="V4" i="63"/>
  <c r="X4" i="63" s="1"/>
  <c r="M4" i="63"/>
  <c r="O4" i="63" s="1"/>
  <c r="E4" i="63"/>
  <c r="G4" i="63" s="1"/>
  <c r="Z3" i="63"/>
  <c r="V3" i="63"/>
  <c r="X3" i="63" s="1"/>
  <c r="M3" i="63"/>
  <c r="E3" i="63"/>
  <c r="G3" i="63" s="1"/>
  <c r="Z5" i="62"/>
  <c r="Z4" i="62"/>
  <c r="Z3" i="62"/>
  <c r="N50" i="62"/>
  <c r="L50" i="62"/>
  <c r="F50" i="62"/>
  <c r="D50" i="62"/>
  <c r="M49" i="62"/>
  <c r="O49" i="62" s="1"/>
  <c r="E49" i="62"/>
  <c r="G49" i="62" s="1"/>
  <c r="M48" i="62"/>
  <c r="O48" i="62" s="1"/>
  <c r="E48" i="62"/>
  <c r="G48" i="62" s="1"/>
  <c r="M47" i="62"/>
  <c r="O47" i="62" s="1"/>
  <c r="E47" i="62"/>
  <c r="G47" i="62" s="1"/>
  <c r="M46" i="62"/>
  <c r="O46" i="62" s="1"/>
  <c r="E46" i="62"/>
  <c r="G46" i="62" s="1"/>
  <c r="M45" i="62"/>
  <c r="O45" i="62" s="1"/>
  <c r="E45" i="62"/>
  <c r="G45" i="62" s="1"/>
  <c r="M44" i="62"/>
  <c r="O44" i="62" s="1"/>
  <c r="E44" i="62"/>
  <c r="G44" i="62" s="1"/>
  <c r="M43" i="62"/>
  <c r="O43" i="62" s="1"/>
  <c r="E43" i="62"/>
  <c r="G43" i="62" s="1"/>
  <c r="M42" i="62"/>
  <c r="O42" i="62" s="1"/>
  <c r="E42" i="62"/>
  <c r="G42" i="62" s="1"/>
  <c r="W41" i="62"/>
  <c r="U41" i="62"/>
  <c r="M41" i="62"/>
  <c r="O41" i="62" s="1"/>
  <c r="E41" i="62"/>
  <c r="G41" i="62" s="1"/>
  <c r="V40" i="62"/>
  <c r="X40" i="62" s="1"/>
  <c r="M40" i="62"/>
  <c r="O40" i="62" s="1"/>
  <c r="E40" i="62"/>
  <c r="G40" i="62" s="1"/>
  <c r="V39" i="62"/>
  <c r="X39" i="62" s="1"/>
  <c r="M39" i="62"/>
  <c r="E39" i="62"/>
  <c r="G39" i="62" s="1"/>
  <c r="V38" i="62"/>
  <c r="X38" i="62" s="1"/>
  <c r="M38" i="62"/>
  <c r="O38" i="62" s="1"/>
  <c r="E38" i="62"/>
  <c r="G38" i="62" s="1"/>
  <c r="V37" i="62"/>
  <c r="X37" i="62" s="1"/>
  <c r="M37" i="62"/>
  <c r="O37" i="62" s="1"/>
  <c r="E37" i="62"/>
  <c r="G37" i="62" s="1"/>
  <c r="V36" i="62"/>
  <c r="X36" i="62" s="1"/>
  <c r="M36" i="62"/>
  <c r="O36" i="62" s="1"/>
  <c r="E36" i="62"/>
  <c r="G36" i="62" s="1"/>
  <c r="V35" i="62"/>
  <c r="X35" i="62" s="1"/>
  <c r="M35" i="62"/>
  <c r="O35" i="62" s="1"/>
  <c r="E35" i="62"/>
  <c r="G35" i="62" s="1"/>
  <c r="V34" i="62"/>
  <c r="X34" i="62" s="1"/>
  <c r="M34" i="62"/>
  <c r="O34" i="62" s="1"/>
  <c r="E34" i="62"/>
  <c r="G34" i="62" s="1"/>
  <c r="V33" i="62"/>
  <c r="X33" i="62" s="1"/>
  <c r="M33" i="62"/>
  <c r="O33" i="62" s="1"/>
  <c r="E33" i="62"/>
  <c r="G33" i="62" s="1"/>
  <c r="V32" i="62"/>
  <c r="X32" i="62" s="1"/>
  <c r="M32" i="62"/>
  <c r="O32" i="62" s="1"/>
  <c r="E32" i="62"/>
  <c r="G32" i="62" s="1"/>
  <c r="V31" i="62"/>
  <c r="X31" i="62" s="1"/>
  <c r="M31" i="62"/>
  <c r="O31" i="62" s="1"/>
  <c r="E31" i="62"/>
  <c r="G31" i="62" s="1"/>
  <c r="V30" i="62"/>
  <c r="X30" i="62" s="1"/>
  <c r="M30" i="62"/>
  <c r="O30" i="62" s="1"/>
  <c r="E30" i="62"/>
  <c r="G30" i="62" s="1"/>
  <c r="V29" i="62"/>
  <c r="X29" i="62" s="1"/>
  <c r="M29" i="62"/>
  <c r="O29" i="62" s="1"/>
  <c r="E29" i="62"/>
  <c r="G29" i="62" s="1"/>
  <c r="V28" i="62"/>
  <c r="X28" i="62" s="1"/>
  <c r="M28" i="62"/>
  <c r="O28" i="62" s="1"/>
  <c r="E28" i="62"/>
  <c r="G28" i="62" s="1"/>
  <c r="V27" i="62"/>
  <c r="X27" i="62" s="1"/>
  <c r="M27" i="62"/>
  <c r="O27" i="62" s="1"/>
  <c r="E27" i="62"/>
  <c r="G27" i="62" s="1"/>
  <c r="V26" i="62"/>
  <c r="X26" i="62" s="1"/>
  <c r="M26" i="62"/>
  <c r="O26" i="62" s="1"/>
  <c r="E26" i="62"/>
  <c r="G26" i="62" s="1"/>
  <c r="V25" i="62"/>
  <c r="M25" i="62"/>
  <c r="O25" i="62" s="1"/>
  <c r="E25" i="62"/>
  <c r="V24" i="62"/>
  <c r="X24" i="62" s="1"/>
  <c r="M24" i="62"/>
  <c r="O24" i="62" s="1"/>
  <c r="E24" i="62"/>
  <c r="G24" i="62" s="1"/>
  <c r="V23" i="62"/>
  <c r="M23" i="62"/>
  <c r="O23" i="62" s="1"/>
  <c r="E23" i="62"/>
  <c r="G23" i="62" s="1"/>
  <c r="V22" i="62"/>
  <c r="X22" i="62" s="1"/>
  <c r="M22" i="62"/>
  <c r="O22" i="62" s="1"/>
  <c r="E22" i="62"/>
  <c r="G22" i="62" s="1"/>
  <c r="V21" i="62"/>
  <c r="M21" i="62"/>
  <c r="O21" i="62" s="1"/>
  <c r="E21" i="62"/>
  <c r="G21" i="62" s="1"/>
  <c r="V20" i="62"/>
  <c r="M20" i="62"/>
  <c r="O20" i="62" s="1"/>
  <c r="E20" i="62"/>
  <c r="G20" i="62" s="1"/>
  <c r="Z19" i="62"/>
  <c r="V19" i="62"/>
  <c r="X19" i="62" s="1"/>
  <c r="M19" i="62"/>
  <c r="O19" i="62" s="1"/>
  <c r="E19" i="62"/>
  <c r="G19" i="62" s="1"/>
  <c r="V18" i="62"/>
  <c r="X18" i="62" s="1"/>
  <c r="M18" i="62"/>
  <c r="O18" i="62" s="1"/>
  <c r="E18" i="62"/>
  <c r="G18" i="62" s="1"/>
  <c r="Z17" i="62"/>
  <c r="V17" i="62"/>
  <c r="X17" i="62" s="1"/>
  <c r="M17" i="62"/>
  <c r="O17" i="62" s="1"/>
  <c r="E17" i="62"/>
  <c r="G17" i="62" s="1"/>
  <c r="V16" i="62"/>
  <c r="X16" i="62" s="1"/>
  <c r="M16" i="62"/>
  <c r="E16" i="62"/>
  <c r="G16" i="62" s="1"/>
  <c r="Z15" i="62"/>
  <c r="V15" i="62"/>
  <c r="X15" i="62" s="1"/>
  <c r="M15" i="62"/>
  <c r="O15" i="62" s="1"/>
  <c r="E15" i="62"/>
  <c r="G15" i="62" s="1"/>
  <c r="V14" i="62"/>
  <c r="X14" i="62" s="1"/>
  <c r="M14" i="62"/>
  <c r="O14" i="62" s="1"/>
  <c r="E14" i="62"/>
  <c r="G14" i="62" s="1"/>
  <c r="Z13" i="62"/>
  <c r="V13" i="62"/>
  <c r="X13" i="62" s="1"/>
  <c r="M13" i="62"/>
  <c r="O13" i="62" s="1"/>
  <c r="E13" i="62"/>
  <c r="G13" i="62" s="1"/>
  <c r="V12" i="62"/>
  <c r="X12" i="62" s="1"/>
  <c r="M12" i="62"/>
  <c r="O12" i="62" s="1"/>
  <c r="E12" i="62"/>
  <c r="G12" i="62" s="1"/>
  <c r="Z11" i="62"/>
  <c r="V11" i="62"/>
  <c r="M11" i="62"/>
  <c r="E11" i="62"/>
  <c r="G11" i="62" s="1"/>
  <c r="V10" i="62"/>
  <c r="X10" i="62" s="1"/>
  <c r="M10" i="62"/>
  <c r="O10" i="62" s="1"/>
  <c r="E10" i="62"/>
  <c r="G10" i="62" s="1"/>
  <c r="Z9" i="62"/>
  <c r="V9" i="62"/>
  <c r="X9" i="62" s="1"/>
  <c r="M9" i="62"/>
  <c r="O9" i="62" s="1"/>
  <c r="E9" i="62"/>
  <c r="G9" i="62" s="1"/>
  <c r="V8" i="62"/>
  <c r="X8" i="62" s="1"/>
  <c r="M8" i="62"/>
  <c r="O8" i="62" s="1"/>
  <c r="E8" i="62"/>
  <c r="G8" i="62" s="1"/>
  <c r="Z7" i="62"/>
  <c r="V7" i="62"/>
  <c r="X7" i="62" s="1"/>
  <c r="M7" i="62"/>
  <c r="O7" i="62" s="1"/>
  <c r="E7" i="62"/>
  <c r="G7" i="62" s="1"/>
  <c r="V6" i="62"/>
  <c r="M6" i="62"/>
  <c r="O6" i="62" s="1"/>
  <c r="E6" i="62"/>
  <c r="G6" i="62" s="1"/>
  <c r="V5" i="62"/>
  <c r="X5" i="62" s="1"/>
  <c r="M5" i="62"/>
  <c r="O5" i="62" s="1"/>
  <c r="E5" i="62"/>
  <c r="G5" i="62" s="1"/>
  <c r="V4" i="62"/>
  <c r="X4" i="62" s="1"/>
  <c r="M4" i="62"/>
  <c r="O4" i="62" s="1"/>
  <c r="E4" i="62"/>
  <c r="G4" i="62" s="1"/>
  <c r="V3" i="62"/>
  <c r="M3" i="62"/>
  <c r="O3" i="62" s="1"/>
  <c r="E3" i="62"/>
  <c r="G3" i="62" s="1"/>
  <c r="N50" i="61"/>
  <c r="L50" i="61"/>
  <c r="F50" i="61"/>
  <c r="D50" i="61"/>
  <c r="M49" i="61"/>
  <c r="O49" i="61" s="1"/>
  <c r="E49" i="61"/>
  <c r="G49" i="61" s="1"/>
  <c r="M48" i="61"/>
  <c r="O48" i="61" s="1"/>
  <c r="E48" i="61"/>
  <c r="G48" i="61" s="1"/>
  <c r="M47" i="61"/>
  <c r="O47" i="61" s="1"/>
  <c r="E47" i="61"/>
  <c r="G47" i="61" s="1"/>
  <c r="M46" i="61"/>
  <c r="O46" i="61" s="1"/>
  <c r="E46" i="61"/>
  <c r="G46" i="61" s="1"/>
  <c r="M45" i="61"/>
  <c r="O45" i="61" s="1"/>
  <c r="E45" i="61"/>
  <c r="G45" i="61" s="1"/>
  <c r="M44" i="61"/>
  <c r="E44" i="61"/>
  <c r="G44" i="61" s="1"/>
  <c r="M43" i="61"/>
  <c r="O43" i="61" s="1"/>
  <c r="E43" i="61"/>
  <c r="G43" i="61" s="1"/>
  <c r="M42" i="61"/>
  <c r="O42" i="61" s="1"/>
  <c r="E42" i="61"/>
  <c r="G42" i="61" s="1"/>
  <c r="W41" i="61"/>
  <c r="U41" i="61"/>
  <c r="M41" i="61"/>
  <c r="O41" i="61" s="1"/>
  <c r="E41" i="61"/>
  <c r="G41" i="61" s="1"/>
  <c r="V40" i="61"/>
  <c r="X40" i="61" s="1"/>
  <c r="M40" i="61"/>
  <c r="O40" i="61" s="1"/>
  <c r="E40" i="61"/>
  <c r="G40" i="61" s="1"/>
  <c r="V39" i="61"/>
  <c r="X39" i="61" s="1"/>
  <c r="M39" i="61"/>
  <c r="E39" i="61"/>
  <c r="G39" i="61" s="1"/>
  <c r="V38" i="61"/>
  <c r="X38" i="61" s="1"/>
  <c r="M38" i="61"/>
  <c r="O38" i="61" s="1"/>
  <c r="E38" i="61"/>
  <c r="G38" i="61" s="1"/>
  <c r="V37" i="61"/>
  <c r="X37" i="61" s="1"/>
  <c r="M37" i="61"/>
  <c r="O37" i="61" s="1"/>
  <c r="E37" i="61"/>
  <c r="G37" i="61" s="1"/>
  <c r="V36" i="61"/>
  <c r="X36" i="61" s="1"/>
  <c r="M36" i="61"/>
  <c r="O36" i="61" s="1"/>
  <c r="E36" i="61"/>
  <c r="G36" i="61" s="1"/>
  <c r="V35" i="61"/>
  <c r="X35" i="61" s="1"/>
  <c r="M35" i="61"/>
  <c r="O35" i="61" s="1"/>
  <c r="E35" i="61"/>
  <c r="V34" i="61"/>
  <c r="X34" i="61" s="1"/>
  <c r="M34" i="61"/>
  <c r="O34" i="61" s="1"/>
  <c r="E34" i="61"/>
  <c r="G34" i="61" s="1"/>
  <c r="V33" i="61"/>
  <c r="X33" i="61" s="1"/>
  <c r="M33" i="61"/>
  <c r="O33" i="61" s="1"/>
  <c r="E33" i="61"/>
  <c r="G33" i="61" s="1"/>
  <c r="V32" i="61"/>
  <c r="X32" i="61" s="1"/>
  <c r="M32" i="61"/>
  <c r="E32" i="61"/>
  <c r="G32" i="61" s="1"/>
  <c r="V31" i="61"/>
  <c r="X31" i="61" s="1"/>
  <c r="M31" i="61"/>
  <c r="O31" i="61" s="1"/>
  <c r="E31" i="61"/>
  <c r="G31" i="61" s="1"/>
  <c r="V30" i="61"/>
  <c r="M30" i="61"/>
  <c r="O30" i="61" s="1"/>
  <c r="E30" i="61"/>
  <c r="G30" i="61" s="1"/>
  <c r="V29" i="61"/>
  <c r="X29" i="61" s="1"/>
  <c r="M29" i="61"/>
  <c r="O29" i="61" s="1"/>
  <c r="E29" i="61"/>
  <c r="G29" i="61" s="1"/>
  <c r="V28" i="61"/>
  <c r="X28" i="61" s="1"/>
  <c r="M28" i="61"/>
  <c r="O28" i="61" s="1"/>
  <c r="E28" i="61"/>
  <c r="G28" i="61" s="1"/>
  <c r="V27" i="61"/>
  <c r="X27" i="61" s="1"/>
  <c r="M27" i="61"/>
  <c r="O27" i="61" s="1"/>
  <c r="E27" i="61"/>
  <c r="G27" i="61" s="1"/>
  <c r="V26" i="61"/>
  <c r="X26" i="61" s="1"/>
  <c r="M26" i="61"/>
  <c r="O26" i="61" s="1"/>
  <c r="E26" i="61"/>
  <c r="G26" i="61" s="1"/>
  <c r="V25" i="61"/>
  <c r="X25" i="61" s="1"/>
  <c r="M25" i="61"/>
  <c r="O25" i="61" s="1"/>
  <c r="E25" i="61"/>
  <c r="V24" i="61"/>
  <c r="X24" i="61" s="1"/>
  <c r="M24" i="61"/>
  <c r="O24" i="61" s="1"/>
  <c r="E24" i="61"/>
  <c r="G24" i="61" s="1"/>
  <c r="V23" i="61"/>
  <c r="X23" i="61" s="1"/>
  <c r="M23" i="61"/>
  <c r="E23" i="61"/>
  <c r="G23" i="61" s="1"/>
  <c r="V22" i="61"/>
  <c r="X22" i="61" s="1"/>
  <c r="M22" i="61"/>
  <c r="O22" i="61" s="1"/>
  <c r="E22" i="61"/>
  <c r="G22" i="61" s="1"/>
  <c r="V21" i="61"/>
  <c r="X21" i="61" s="1"/>
  <c r="M21" i="61"/>
  <c r="O21" i="61" s="1"/>
  <c r="E21" i="61"/>
  <c r="G21" i="61" s="1"/>
  <c r="V20" i="61"/>
  <c r="M20" i="61"/>
  <c r="O20" i="61" s="1"/>
  <c r="E20" i="61"/>
  <c r="G20" i="61" s="1"/>
  <c r="Z19" i="61"/>
  <c r="V19" i="61"/>
  <c r="X19" i="61" s="1"/>
  <c r="M19" i="61"/>
  <c r="O19" i="61" s="1"/>
  <c r="E19" i="61"/>
  <c r="G19" i="61" s="1"/>
  <c r="V18" i="61"/>
  <c r="M18" i="61"/>
  <c r="O18" i="61" s="1"/>
  <c r="E18" i="61"/>
  <c r="G18" i="61" s="1"/>
  <c r="Z17" i="61"/>
  <c r="V17" i="61"/>
  <c r="X17" i="61" s="1"/>
  <c r="M17" i="61"/>
  <c r="O17" i="61" s="1"/>
  <c r="E17" i="61"/>
  <c r="V16" i="61"/>
  <c r="M16" i="61"/>
  <c r="E16" i="61"/>
  <c r="G16" i="61" s="1"/>
  <c r="Z15" i="61"/>
  <c r="V15" i="61"/>
  <c r="M15" i="61"/>
  <c r="O15" i="61" s="1"/>
  <c r="E15" i="61"/>
  <c r="G15" i="61" s="1"/>
  <c r="V14" i="61"/>
  <c r="X14" i="61" s="1"/>
  <c r="M14" i="61"/>
  <c r="O14" i="61" s="1"/>
  <c r="E14" i="61"/>
  <c r="G14" i="61" s="1"/>
  <c r="Z13" i="61"/>
  <c r="V13" i="61"/>
  <c r="X13" i="61" s="1"/>
  <c r="M13" i="61"/>
  <c r="O13" i="61" s="1"/>
  <c r="E13" i="61"/>
  <c r="G13" i="61" s="1"/>
  <c r="V12" i="61"/>
  <c r="X12" i="61" s="1"/>
  <c r="M12" i="61"/>
  <c r="O12" i="61" s="1"/>
  <c r="E12" i="61"/>
  <c r="G12" i="61" s="1"/>
  <c r="Z11" i="61"/>
  <c r="V11" i="61"/>
  <c r="X11" i="61" s="1"/>
  <c r="M11" i="61"/>
  <c r="O11" i="61" s="1"/>
  <c r="E11" i="61"/>
  <c r="G11" i="61" s="1"/>
  <c r="V10" i="61"/>
  <c r="X10" i="61" s="1"/>
  <c r="M10" i="61"/>
  <c r="O10" i="61" s="1"/>
  <c r="E10" i="61"/>
  <c r="G10" i="61" s="1"/>
  <c r="Z9" i="61"/>
  <c r="V9" i="61"/>
  <c r="X9" i="61" s="1"/>
  <c r="M9" i="61"/>
  <c r="E9" i="61"/>
  <c r="G9" i="61" s="1"/>
  <c r="V8" i="61"/>
  <c r="X8" i="61" s="1"/>
  <c r="M8" i="61"/>
  <c r="O8" i="61" s="1"/>
  <c r="E8" i="61"/>
  <c r="Z7" i="61"/>
  <c r="V7" i="61"/>
  <c r="X7" i="61" s="1"/>
  <c r="M7" i="61"/>
  <c r="O7" i="61" s="1"/>
  <c r="E7" i="61"/>
  <c r="G7" i="61" s="1"/>
  <c r="V6" i="61"/>
  <c r="X6" i="61" s="1"/>
  <c r="M6" i="61"/>
  <c r="O6" i="61" s="1"/>
  <c r="E6" i="61"/>
  <c r="G6" i="61" s="1"/>
  <c r="Z5" i="61"/>
  <c r="V5" i="61"/>
  <c r="M5" i="61"/>
  <c r="O5" i="61" s="1"/>
  <c r="E5" i="61"/>
  <c r="G5" i="61" s="1"/>
  <c r="V4" i="61"/>
  <c r="X4" i="61" s="1"/>
  <c r="M4" i="61"/>
  <c r="O4" i="61" s="1"/>
  <c r="E4" i="61"/>
  <c r="G4" i="61" s="1"/>
  <c r="Z3" i="61"/>
  <c r="V3" i="61"/>
  <c r="M3" i="61"/>
  <c r="E3" i="61"/>
  <c r="E7" i="60"/>
  <c r="G7" i="60" s="1"/>
  <c r="N50" i="60"/>
  <c r="L50" i="60"/>
  <c r="F50" i="60"/>
  <c r="D50" i="60"/>
  <c r="M49" i="60"/>
  <c r="O49" i="60" s="1"/>
  <c r="E49" i="60"/>
  <c r="G49" i="60" s="1"/>
  <c r="M48" i="60"/>
  <c r="O48" i="60" s="1"/>
  <c r="E48" i="60"/>
  <c r="G48" i="60" s="1"/>
  <c r="M47" i="60"/>
  <c r="O47" i="60" s="1"/>
  <c r="E47" i="60"/>
  <c r="G47" i="60" s="1"/>
  <c r="M46" i="60"/>
  <c r="O46" i="60" s="1"/>
  <c r="E46" i="60"/>
  <c r="G46" i="60" s="1"/>
  <c r="M45" i="60"/>
  <c r="O45" i="60" s="1"/>
  <c r="E45" i="60"/>
  <c r="G45" i="60" s="1"/>
  <c r="M44" i="60"/>
  <c r="O44" i="60" s="1"/>
  <c r="E44" i="60"/>
  <c r="G44" i="60" s="1"/>
  <c r="M43" i="60"/>
  <c r="O43" i="60" s="1"/>
  <c r="E43" i="60"/>
  <c r="G43" i="60" s="1"/>
  <c r="M42" i="60"/>
  <c r="O42" i="60" s="1"/>
  <c r="E42" i="60"/>
  <c r="G42" i="60" s="1"/>
  <c r="W41" i="60"/>
  <c r="U41" i="60"/>
  <c r="M41" i="60"/>
  <c r="O41" i="60" s="1"/>
  <c r="E41" i="60"/>
  <c r="G41" i="60" s="1"/>
  <c r="V40" i="60"/>
  <c r="X40" i="60" s="1"/>
  <c r="M40" i="60"/>
  <c r="O40" i="60" s="1"/>
  <c r="E40" i="60"/>
  <c r="G40" i="60" s="1"/>
  <c r="V39" i="60"/>
  <c r="X39" i="60" s="1"/>
  <c r="M39" i="60"/>
  <c r="E39" i="60"/>
  <c r="G39" i="60" s="1"/>
  <c r="V38" i="60"/>
  <c r="X38" i="60" s="1"/>
  <c r="M38" i="60"/>
  <c r="O38" i="60" s="1"/>
  <c r="E38" i="60"/>
  <c r="G38" i="60" s="1"/>
  <c r="V37" i="60"/>
  <c r="X37" i="60" s="1"/>
  <c r="M37" i="60"/>
  <c r="O37" i="60" s="1"/>
  <c r="E37" i="60"/>
  <c r="G37" i="60" s="1"/>
  <c r="V36" i="60"/>
  <c r="X36" i="60" s="1"/>
  <c r="M36" i="60"/>
  <c r="O36" i="60" s="1"/>
  <c r="E36" i="60"/>
  <c r="G36" i="60" s="1"/>
  <c r="V35" i="60"/>
  <c r="X35" i="60" s="1"/>
  <c r="M35" i="60"/>
  <c r="O35" i="60" s="1"/>
  <c r="E35" i="60"/>
  <c r="V34" i="60"/>
  <c r="X34" i="60" s="1"/>
  <c r="M34" i="60"/>
  <c r="O34" i="60" s="1"/>
  <c r="E34" i="60"/>
  <c r="G34" i="60" s="1"/>
  <c r="V33" i="60"/>
  <c r="X33" i="60" s="1"/>
  <c r="M33" i="60"/>
  <c r="O33" i="60" s="1"/>
  <c r="E33" i="60"/>
  <c r="G33" i="60" s="1"/>
  <c r="V32" i="60"/>
  <c r="X32" i="60" s="1"/>
  <c r="M32" i="60"/>
  <c r="O32" i="60" s="1"/>
  <c r="E32" i="60"/>
  <c r="G32" i="60" s="1"/>
  <c r="V31" i="60"/>
  <c r="X31" i="60" s="1"/>
  <c r="M31" i="60"/>
  <c r="O31" i="60" s="1"/>
  <c r="E31" i="60"/>
  <c r="G31" i="60" s="1"/>
  <c r="V30" i="60"/>
  <c r="M30" i="60"/>
  <c r="O30" i="60" s="1"/>
  <c r="E30" i="60"/>
  <c r="G30" i="60" s="1"/>
  <c r="V29" i="60"/>
  <c r="X29" i="60" s="1"/>
  <c r="M29" i="60"/>
  <c r="O29" i="60" s="1"/>
  <c r="E29" i="60"/>
  <c r="G29" i="60" s="1"/>
  <c r="V28" i="60"/>
  <c r="X28" i="60" s="1"/>
  <c r="M28" i="60"/>
  <c r="O28" i="60" s="1"/>
  <c r="E28" i="60"/>
  <c r="G28" i="60" s="1"/>
  <c r="V27" i="60"/>
  <c r="X27" i="60" s="1"/>
  <c r="M27" i="60"/>
  <c r="E27" i="60"/>
  <c r="G27" i="60" s="1"/>
  <c r="V26" i="60"/>
  <c r="M26" i="60"/>
  <c r="O26" i="60" s="1"/>
  <c r="E26" i="60"/>
  <c r="G26" i="60" s="1"/>
  <c r="V25" i="60"/>
  <c r="X25" i="60" s="1"/>
  <c r="M25" i="60"/>
  <c r="O25" i="60" s="1"/>
  <c r="E25" i="60"/>
  <c r="V24" i="60"/>
  <c r="X24" i="60" s="1"/>
  <c r="M24" i="60"/>
  <c r="E24" i="60"/>
  <c r="G24" i="60" s="1"/>
  <c r="V23" i="60"/>
  <c r="X23" i="60" s="1"/>
  <c r="M23" i="60"/>
  <c r="O23" i="60" s="1"/>
  <c r="E23" i="60"/>
  <c r="G23" i="60" s="1"/>
  <c r="V22" i="60"/>
  <c r="X22" i="60" s="1"/>
  <c r="M22" i="60"/>
  <c r="O22" i="60" s="1"/>
  <c r="E22" i="60"/>
  <c r="G22" i="60" s="1"/>
  <c r="V21" i="60"/>
  <c r="M21" i="60"/>
  <c r="O21" i="60" s="1"/>
  <c r="E21" i="60"/>
  <c r="V20" i="60"/>
  <c r="X20" i="60" s="1"/>
  <c r="M20" i="60"/>
  <c r="O20" i="60" s="1"/>
  <c r="E20" i="60"/>
  <c r="G20" i="60" s="1"/>
  <c r="Z19" i="60"/>
  <c r="V19" i="60"/>
  <c r="X19" i="60" s="1"/>
  <c r="M19" i="60"/>
  <c r="O19" i="60" s="1"/>
  <c r="E19" i="60"/>
  <c r="G19" i="60" s="1"/>
  <c r="V18" i="60"/>
  <c r="X18" i="60" s="1"/>
  <c r="M18" i="60"/>
  <c r="O18" i="60" s="1"/>
  <c r="E18" i="60"/>
  <c r="G18" i="60" s="1"/>
  <c r="Z17" i="60"/>
  <c r="V17" i="60"/>
  <c r="X17" i="60" s="1"/>
  <c r="M17" i="60"/>
  <c r="O17" i="60" s="1"/>
  <c r="E17" i="60"/>
  <c r="G17" i="60" s="1"/>
  <c r="V16" i="60"/>
  <c r="X16" i="60" s="1"/>
  <c r="M16" i="60"/>
  <c r="O16" i="60" s="1"/>
  <c r="E16" i="60"/>
  <c r="G16" i="60" s="1"/>
  <c r="Z15" i="60"/>
  <c r="V15" i="60"/>
  <c r="X15" i="60" s="1"/>
  <c r="M15" i="60"/>
  <c r="O15" i="60" s="1"/>
  <c r="E15" i="60"/>
  <c r="G15" i="60" s="1"/>
  <c r="V14" i="60"/>
  <c r="X14" i="60" s="1"/>
  <c r="M14" i="60"/>
  <c r="O14" i="60" s="1"/>
  <c r="E14" i="60"/>
  <c r="G14" i="60" s="1"/>
  <c r="Z13" i="60"/>
  <c r="V13" i="60"/>
  <c r="X13" i="60" s="1"/>
  <c r="M13" i="60"/>
  <c r="O13" i="60" s="1"/>
  <c r="E13" i="60"/>
  <c r="G13" i="60" s="1"/>
  <c r="V12" i="60"/>
  <c r="X12" i="60" s="1"/>
  <c r="M12" i="60"/>
  <c r="O12" i="60" s="1"/>
  <c r="E12" i="60"/>
  <c r="G12" i="60" s="1"/>
  <c r="Z11" i="60"/>
  <c r="V11" i="60"/>
  <c r="X11" i="60" s="1"/>
  <c r="M11" i="60"/>
  <c r="O11" i="60" s="1"/>
  <c r="E11" i="60"/>
  <c r="G11" i="60" s="1"/>
  <c r="V10" i="60"/>
  <c r="X10" i="60" s="1"/>
  <c r="M10" i="60"/>
  <c r="O10" i="60" s="1"/>
  <c r="E10" i="60"/>
  <c r="G10" i="60" s="1"/>
  <c r="Z9" i="60"/>
  <c r="V9" i="60"/>
  <c r="M9" i="60"/>
  <c r="O9" i="60" s="1"/>
  <c r="E9" i="60"/>
  <c r="G9" i="60" s="1"/>
  <c r="V8" i="60"/>
  <c r="M8" i="60"/>
  <c r="O8" i="60" s="1"/>
  <c r="E8" i="60"/>
  <c r="Z7" i="60"/>
  <c r="V7" i="60"/>
  <c r="X7" i="60" s="1"/>
  <c r="M7" i="60"/>
  <c r="O7" i="60" s="1"/>
  <c r="V6" i="60"/>
  <c r="M6" i="60"/>
  <c r="O6" i="60" s="1"/>
  <c r="E6" i="60"/>
  <c r="G6" i="60" s="1"/>
  <c r="Z5" i="60"/>
  <c r="V5" i="60"/>
  <c r="X5" i="60" s="1"/>
  <c r="M5" i="60"/>
  <c r="O5" i="60" s="1"/>
  <c r="E5" i="60"/>
  <c r="G5" i="60" s="1"/>
  <c r="V4" i="60"/>
  <c r="X4" i="60" s="1"/>
  <c r="M4" i="60"/>
  <c r="O4" i="60" s="1"/>
  <c r="E4" i="60"/>
  <c r="G4" i="60" s="1"/>
  <c r="Z3" i="60"/>
  <c r="V3" i="60"/>
  <c r="M3" i="60"/>
  <c r="E3" i="60"/>
  <c r="N50" i="59"/>
  <c r="L50" i="59"/>
  <c r="F50" i="59"/>
  <c r="D50" i="59"/>
  <c r="M49" i="59"/>
  <c r="O49" i="59" s="1"/>
  <c r="E49" i="59"/>
  <c r="G49" i="59" s="1"/>
  <c r="M48" i="59"/>
  <c r="O48" i="59" s="1"/>
  <c r="E48" i="59"/>
  <c r="G48" i="59" s="1"/>
  <c r="M47" i="59"/>
  <c r="O47" i="59" s="1"/>
  <c r="E47" i="59"/>
  <c r="G47" i="59" s="1"/>
  <c r="M46" i="59"/>
  <c r="O46" i="59" s="1"/>
  <c r="E46" i="59"/>
  <c r="G46" i="59" s="1"/>
  <c r="M45" i="59"/>
  <c r="O45" i="59" s="1"/>
  <c r="E45" i="59"/>
  <c r="G45" i="59" s="1"/>
  <c r="M44" i="59"/>
  <c r="E44" i="59"/>
  <c r="G44" i="59" s="1"/>
  <c r="M43" i="59"/>
  <c r="O43" i="59" s="1"/>
  <c r="E43" i="59"/>
  <c r="M42" i="59"/>
  <c r="O42" i="59" s="1"/>
  <c r="E42" i="59"/>
  <c r="G42" i="59" s="1"/>
  <c r="W41" i="59"/>
  <c r="U41" i="59"/>
  <c r="M41" i="59"/>
  <c r="O41" i="59" s="1"/>
  <c r="E41" i="59"/>
  <c r="G41" i="59" s="1"/>
  <c r="V40" i="59"/>
  <c r="X40" i="59" s="1"/>
  <c r="M40" i="59"/>
  <c r="O40" i="59" s="1"/>
  <c r="E40" i="59"/>
  <c r="G40" i="59" s="1"/>
  <c r="V39" i="59"/>
  <c r="X39" i="59" s="1"/>
  <c r="M39" i="59"/>
  <c r="E39" i="59"/>
  <c r="G39" i="59" s="1"/>
  <c r="V38" i="59"/>
  <c r="X38" i="59" s="1"/>
  <c r="M38" i="59"/>
  <c r="O38" i="59" s="1"/>
  <c r="E38" i="59"/>
  <c r="G38" i="59" s="1"/>
  <c r="V37" i="59"/>
  <c r="M37" i="59"/>
  <c r="O37" i="59" s="1"/>
  <c r="E37" i="59"/>
  <c r="G37" i="59" s="1"/>
  <c r="V36" i="59"/>
  <c r="X36" i="59" s="1"/>
  <c r="M36" i="59"/>
  <c r="O36" i="59" s="1"/>
  <c r="E36" i="59"/>
  <c r="G36" i="59" s="1"/>
  <c r="V35" i="59"/>
  <c r="X35" i="59" s="1"/>
  <c r="M35" i="59"/>
  <c r="O35" i="59" s="1"/>
  <c r="E35" i="59"/>
  <c r="G35" i="59" s="1"/>
  <c r="V34" i="59"/>
  <c r="X34" i="59" s="1"/>
  <c r="M34" i="59"/>
  <c r="O34" i="59" s="1"/>
  <c r="E34" i="59"/>
  <c r="G34" i="59" s="1"/>
  <c r="V33" i="59"/>
  <c r="X33" i="59" s="1"/>
  <c r="M33" i="59"/>
  <c r="O33" i="59" s="1"/>
  <c r="E33" i="59"/>
  <c r="G33" i="59" s="1"/>
  <c r="V32" i="59"/>
  <c r="X32" i="59" s="1"/>
  <c r="M32" i="59"/>
  <c r="O32" i="59" s="1"/>
  <c r="E32" i="59"/>
  <c r="G32" i="59" s="1"/>
  <c r="V31" i="59"/>
  <c r="X31" i="59" s="1"/>
  <c r="M31" i="59"/>
  <c r="O31" i="59" s="1"/>
  <c r="E31" i="59"/>
  <c r="G31" i="59" s="1"/>
  <c r="V30" i="59"/>
  <c r="X30" i="59" s="1"/>
  <c r="M30" i="59"/>
  <c r="O30" i="59" s="1"/>
  <c r="E30" i="59"/>
  <c r="G30" i="59" s="1"/>
  <c r="V29" i="59"/>
  <c r="X29" i="59" s="1"/>
  <c r="M29" i="59"/>
  <c r="O29" i="59" s="1"/>
  <c r="E29" i="59"/>
  <c r="G29" i="59" s="1"/>
  <c r="V28" i="59"/>
  <c r="X28" i="59" s="1"/>
  <c r="M28" i="59"/>
  <c r="O28" i="59" s="1"/>
  <c r="E28" i="59"/>
  <c r="G28" i="59" s="1"/>
  <c r="V27" i="59"/>
  <c r="M27" i="59"/>
  <c r="E27" i="59"/>
  <c r="G27" i="59" s="1"/>
  <c r="V26" i="59"/>
  <c r="X26" i="59" s="1"/>
  <c r="M26" i="59"/>
  <c r="O26" i="59" s="1"/>
  <c r="E26" i="59"/>
  <c r="G26" i="59" s="1"/>
  <c r="V25" i="59"/>
  <c r="X25" i="59" s="1"/>
  <c r="M25" i="59"/>
  <c r="O25" i="59" s="1"/>
  <c r="E25" i="59"/>
  <c r="G25" i="59" s="1"/>
  <c r="V24" i="59"/>
  <c r="X24" i="59" s="1"/>
  <c r="M24" i="59"/>
  <c r="O24" i="59" s="1"/>
  <c r="E24" i="59"/>
  <c r="G24" i="59" s="1"/>
  <c r="V23" i="59"/>
  <c r="X23" i="59" s="1"/>
  <c r="M23" i="59"/>
  <c r="E23" i="59"/>
  <c r="G23" i="59" s="1"/>
  <c r="V22" i="59"/>
  <c r="X22" i="59" s="1"/>
  <c r="M22" i="59"/>
  <c r="O22" i="59" s="1"/>
  <c r="E22" i="59"/>
  <c r="G22" i="59" s="1"/>
  <c r="V21" i="59"/>
  <c r="X21" i="59" s="1"/>
  <c r="M21" i="59"/>
  <c r="O21" i="59" s="1"/>
  <c r="E21" i="59"/>
  <c r="G21" i="59" s="1"/>
  <c r="V20" i="59"/>
  <c r="M20" i="59"/>
  <c r="O20" i="59" s="1"/>
  <c r="E20" i="59"/>
  <c r="G20" i="59" s="1"/>
  <c r="Z19" i="59"/>
  <c r="V19" i="59"/>
  <c r="X19" i="59" s="1"/>
  <c r="M19" i="59"/>
  <c r="O19" i="59" s="1"/>
  <c r="E19" i="59"/>
  <c r="G19" i="59" s="1"/>
  <c r="V18" i="59"/>
  <c r="M18" i="59"/>
  <c r="O18" i="59" s="1"/>
  <c r="E18" i="59"/>
  <c r="G18" i="59" s="1"/>
  <c r="Z17" i="59"/>
  <c r="V17" i="59"/>
  <c r="X17" i="59" s="1"/>
  <c r="M17" i="59"/>
  <c r="O17" i="59" s="1"/>
  <c r="E17" i="59"/>
  <c r="G17" i="59" s="1"/>
  <c r="V16" i="59"/>
  <c r="M16" i="59"/>
  <c r="E16" i="59"/>
  <c r="G16" i="59" s="1"/>
  <c r="Z15" i="59"/>
  <c r="V15" i="59"/>
  <c r="X15" i="59" s="1"/>
  <c r="M15" i="59"/>
  <c r="O15" i="59" s="1"/>
  <c r="E15" i="59"/>
  <c r="G15" i="59" s="1"/>
  <c r="V14" i="59"/>
  <c r="X14" i="59" s="1"/>
  <c r="M14" i="59"/>
  <c r="O14" i="59" s="1"/>
  <c r="E14" i="59"/>
  <c r="G14" i="59" s="1"/>
  <c r="Z13" i="59"/>
  <c r="V13" i="59"/>
  <c r="X13" i="59" s="1"/>
  <c r="M13" i="59"/>
  <c r="O13" i="59" s="1"/>
  <c r="E13" i="59"/>
  <c r="G13" i="59" s="1"/>
  <c r="V12" i="59"/>
  <c r="X12" i="59" s="1"/>
  <c r="M12" i="59"/>
  <c r="O12" i="59" s="1"/>
  <c r="E12" i="59"/>
  <c r="G12" i="59" s="1"/>
  <c r="Z11" i="59"/>
  <c r="V11" i="59"/>
  <c r="X11" i="59" s="1"/>
  <c r="M11" i="59"/>
  <c r="O11" i="59" s="1"/>
  <c r="E11" i="59"/>
  <c r="G11" i="59" s="1"/>
  <c r="V10" i="59"/>
  <c r="X10" i="59" s="1"/>
  <c r="M10" i="59"/>
  <c r="O10" i="59" s="1"/>
  <c r="E10" i="59"/>
  <c r="G10" i="59" s="1"/>
  <c r="Z9" i="59"/>
  <c r="V9" i="59"/>
  <c r="M9" i="59"/>
  <c r="O9" i="59" s="1"/>
  <c r="E9" i="59"/>
  <c r="G9" i="59" s="1"/>
  <c r="V8" i="59"/>
  <c r="X8" i="59" s="1"/>
  <c r="M8" i="59"/>
  <c r="O8" i="59" s="1"/>
  <c r="E8" i="59"/>
  <c r="Z7" i="59"/>
  <c r="V7" i="59"/>
  <c r="X7" i="59" s="1"/>
  <c r="M7" i="59"/>
  <c r="O7" i="59" s="1"/>
  <c r="E7" i="59"/>
  <c r="G7" i="59" s="1"/>
  <c r="V6" i="59"/>
  <c r="M6" i="59"/>
  <c r="O6" i="59" s="1"/>
  <c r="E6" i="59"/>
  <c r="G6" i="59" s="1"/>
  <c r="Z5" i="59"/>
  <c r="V5" i="59"/>
  <c r="X5" i="59" s="1"/>
  <c r="M5" i="59"/>
  <c r="O5" i="59" s="1"/>
  <c r="E5" i="59"/>
  <c r="G5" i="59" s="1"/>
  <c r="V4" i="59"/>
  <c r="X4" i="59" s="1"/>
  <c r="M4" i="59"/>
  <c r="O4" i="59" s="1"/>
  <c r="E4" i="59"/>
  <c r="Z3" i="59"/>
  <c r="V3" i="59"/>
  <c r="X3" i="59" s="1"/>
  <c r="M3" i="59"/>
  <c r="E3" i="59"/>
  <c r="G3" i="59" s="1"/>
  <c r="Z19" i="58"/>
  <c r="H55" i="56"/>
  <c r="I55" i="56"/>
  <c r="I54" i="56" s="1"/>
  <c r="J55" i="56"/>
  <c r="K55" i="56"/>
  <c r="L55" i="56"/>
  <c r="M55" i="56"/>
  <c r="H56" i="56"/>
  <c r="I56" i="56"/>
  <c r="J56" i="56"/>
  <c r="K56" i="56"/>
  <c r="L56" i="56"/>
  <c r="M56" i="56"/>
  <c r="H57" i="56"/>
  <c r="I57" i="56"/>
  <c r="J57" i="56"/>
  <c r="K57" i="56"/>
  <c r="L57" i="56"/>
  <c r="M57" i="56"/>
  <c r="H58" i="56"/>
  <c r="I58" i="56"/>
  <c r="J58" i="56"/>
  <c r="K58" i="56"/>
  <c r="L58" i="56"/>
  <c r="M58" i="56"/>
  <c r="H59" i="56"/>
  <c r="I59" i="56"/>
  <c r="J59" i="56"/>
  <c r="K59" i="56"/>
  <c r="L59" i="56"/>
  <c r="L54" i="56" s="1"/>
  <c r="M59" i="56"/>
  <c r="M54" i="56" s="1"/>
  <c r="H60" i="56"/>
  <c r="I60" i="56"/>
  <c r="J60" i="56"/>
  <c r="K60" i="56"/>
  <c r="L60" i="56"/>
  <c r="M60" i="56"/>
  <c r="H61" i="56"/>
  <c r="I61" i="56"/>
  <c r="J61" i="56"/>
  <c r="K61" i="56"/>
  <c r="L61" i="56"/>
  <c r="M61" i="56"/>
  <c r="H62" i="56"/>
  <c r="I62" i="56"/>
  <c r="J62" i="56"/>
  <c r="K62" i="56"/>
  <c r="L62" i="56"/>
  <c r="M62" i="56"/>
  <c r="H63" i="56"/>
  <c r="I63" i="56"/>
  <c r="J63" i="56"/>
  <c r="K63" i="56"/>
  <c r="L63" i="56"/>
  <c r="M63" i="56"/>
  <c r="H64" i="56"/>
  <c r="I64" i="56"/>
  <c r="J64" i="56"/>
  <c r="K64" i="56"/>
  <c r="L64" i="56"/>
  <c r="M64" i="56"/>
  <c r="C60" i="56"/>
  <c r="D60" i="56"/>
  <c r="E60" i="56"/>
  <c r="F60" i="56"/>
  <c r="G60" i="56"/>
  <c r="B60" i="56"/>
  <c r="C57" i="56"/>
  <c r="D57" i="56"/>
  <c r="E57" i="56"/>
  <c r="F57" i="56"/>
  <c r="G57" i="56"/>
  <c r="B57" i="56"/>
  <c r="C58" i="56"/>
  <c r="D58" i="56"/>
  <c r="E58" i="56"/>
  <c r="F58" i="56"/>
  <c r="G58" i="56"/>
  <c r="B58" i="56"/>
  <c r="C59" i="56"/>
  <c r="D59" i="56"/>
  <c r="E59" i="56"/>
  <c r="F59" i="56"/>
  <c r="F54" i="56" s="1"/>
  <c r="G59" i="56"/>
  <c r="B59" i="56"/>
  <c r="C64" i="56"/>
  <c r="D64" i="56"/>
  <c r="E64" i="56"/>
  <c r="F64" i="56"/>
  <c r="G64" i="56"/>
  <c r="B64" i="56"/>
  <c r="C63" i="56"/>
  <c r="D63" i="56"/>
  <c r="E63" i="56"/>
  <c r="F63" i="56"/>
  <c r="G63" i="56"/>
  <c r="B63" i="56"/>
  <c r="C62" i="56"/>
  <c r="D62" i="56"/>
  <c r="E62" i="56"/>
  <c r="F62" i="56"/>
  <c r="G62" i="56"/>
  <c r="B62" i="56"/>
  <c r="C61" i="56"/>
  <c r="D61" i="56"/>
  <c r="E61" i="56"/>
  <c r="F61" i="56"/>
  <c r="G61" i="56"/>
  <c r="B61" i="56"/>
  <c r="C56" i="56"/>
  <c r="D56" i="56"/>
  <c r="E56" i="56"/>
  <c r="F56" i="56"/>
  <c r="G56" i="56"/>
  <c r="B56" i="56"/>
  <c r="C55" i="56"/>
  <c r="D55" i="56"/>
  <c r="E55" i="56"/>
  <c r="F55" i="56"/>
  <c r="G55" i="56"/>
  <c r="B55" i="56"/>
  <c r="S2" i="56"/>
  <c r="S4" i="56"/>
  <c r="S5" i="56"/>
  <c r="S7" i="56"/>
  <c r="S8" i="56"/>
  <c r="S9" i="56"/>
  <c r="S10" i="56"/>
  <c r="S11" i="56"/>
  <c r="S13" i="56"/>
  <c r="S14" i="56"/>
  <c r="S15" i="56"/>
  <c r="S16" i="56"/>
  <c r="S17" i="56"/>
  <c r="S18" i="56"/>
  <c r="S19" i="56"/>
  <c r="S20" i="56"/>
  <c r="S21" i="56"/>
  <c r="S22" i="56"/>
  <c r="S23" i="56"/>
  <c r="S24" i="56"/>
  <c r="S25" i="56"/>
  <c r="S26" i="56"/>
  <c r="S29" i="56"/>
  <c r="S30" i="56"/>
  <c r="S31" i="56"/>
  <c r="S32" i="56"/>
  <c r="S33" i="56"/>
  <c r="S34" i="56"/>
  <c r="S35" i="56"/>
  <c r="S36" i="56"/>
  <c r="S37" i="56"/>
  <c r="S38" i="56"/>
  <c r="S39" i="56"/>
  <c r="S40" i="56"/>
  <c r="S41" i="56"/>
  <c r="S42" i="56"/>
  <c r="S43" i="56"/>
  <c r="S44" i="56"/>
  <c r="S45" i="56"/>
  <c r="S46" i="56"/>
  <c r="S47" i="56"/>
  <c r="S48" i="56"/>
  <c r="S49" i="56"/>
  <c r="S50" i="56"/>
  <c r="S51" i="56"/>
  <c r="S52" i="56"/>
  <c r="Q45" i="63" l="1"/>
  <c r="X20" i="63"/>
  <c r="Y6" i="63"/>
  <c r="Y16" i="63"/>
  <c r="Y4" i="63"/>
  <c r="Z6" i="63"/>
  <c r="X27" i="63"/>
  <c r="Z18" i="63"/>
  <c r="X40" i="63"/>
  <c r="Y14" i="63"/>
  <c r="X18" i="63"/>
  <c r="Y18" i="63"/>
  <c r="P16" i="63"/>
  <c r="O16" i="63"/>
  <c r="P32" i="63"/>
  <c r="M50" i="63"/>
  <c r="P23" i="63"/>
  <c r="P27" i="63"/>
  <c r="P39" i="63"/>
  <c r="O39" i="63"/>
  <c r="P44" i="63"/>
  <c r="P9" i="63"/>
  <c r="H25" i="63"/>
  <c r="H17" i="63"/>
  <c r="H3" i="63"/>
  <c r="E50" i="63"/>
  <c r="Z14" i="63"/>
  <c r="O23" i="63"/>
  <c r="Y12" i="63"/>
  <c r="Z12" i="63"/>
  <c r="Z16" i="63"/>
  <c r="H35" i="63"/>
  <c r="V41" i="63"/>
  <c r="O9" i="63"/>
  <c r="G17" i="63"/>
  <c r="O32" i="63"/>
  <c r="Z8" i="63"/>
  <c r="X16" i="63"/>
  <c r="O28" i="63"/>
  <c r="Q47" i="63"/>
  <c r="G25" i="63"/>
  <c r="Y8" i="63"/>
  <c r="H8" i="63"/>
  <c r="O3" i="63"/>
  <c r="P3" i="63"/>
  <c r="G6" i="63"/>
  <c r="Y10" i="63"/>
  <c r="Z10" i="63"/>
  <c r="Y12" i="62"/>
  <c r="Y18" i="62"/>
  <c r="Y8" i="62"/>
  <c r="X6" i="62"/>
  <c r="X11" i="62"/>
  <c r="Z18" i="62"/>
  <c r="Z8" i="62"/>
  <c r="Z16" i="62"/>
  <c r="Z14" i="62"/>
  <c r="Z10" i="62"/>
  <c r="Q45" i="62"/>
  <c r="P16" i="62"/>
  <c r="P39" i="62"/>
  <c r="P9" i="62"/>
  <c r="O39" i="62"/>
  <c r="P3" i="62"/>
  <c r="P23" i="62"/>
  <c r="H25" i="62"/>
  <c r="H8" i="62"/>
  <c r="H17" i="62"/>
  <c r="G25" i="62"/>
  <c r="Y6" i="62"/>
  <c r="V41" i="62"/>
  <c r="Q47" i="62"/>
  <c r="Z6" i="62"/>
  <c r="H3" i="62"/>
  <c r="Y10" i="62"/>
  <c r="Y14" i="62"/>
  <c r="O16" i="62"/>
  <c r="X25" i="62"/>
  <c r="P32" i="62"/>
  <c r="P44" i="62"/>
  <c r="X21" i="62"/>
  <c r="X23" i="62"/>
  <c r="P27" i="62"/>
  <c r="H35" i="62"/>
  <c r="Y4" i="62"/>
  <c r="M50" i="62"/>
  <c r="Z12" i="62"/>
  <c r="Y16" i="62"/>
  <c r="X20" i="62"/>
  <c r="E50" i="62"/>
  <c r="X3" i="62"/>
  <c r="O11" i="62"/>
  <c r="Z10" i="61"/>
  <c r="Y4" i="61"/>
  <c r="Y10" i="61"/>
  <c r="Q45" i="61"/>
  <c r="Z4" i="61"/>
  <c r="Y12" i="61"/>
  <c r="Z14" i="61"/>
  <c r="Z8" i="61"/>
  <c r="Z6" i="61"/>
  <c r="V41" i="61"/>
  <c r="Z16" i="61"/>
  <c r="M50" i="61"/>
  <c r="P39" i="61"/>
  <c r="P9" i="61"/>
  <c r="P32" i="61"/>
  <c r="P16" i="61"/>
  <c r="P44" i="61"/>
  <c r="P23" i="61"/>
  <c r="H35" i="61"/>
  <c r="H17" i="61"/>
  <c r="Q47" i="61"/>
  <c r="E50" i="61"/>
  <c r="H8" i="61"/>
  <c r="H25" i="61"/>
  <c r="X20" i="61"/>
  <c r="X15" i="61"/>
  <c r="P27" i="61"/>
  <c r="X30" i="61"/>
  <c r="H3" i="61"/>
  <c r="X5" i="61"/>
  <c r="X18" i="61"/>
  <c r="O44" i="61"/>
  <c r="O3" i="61"/>
  <c r="O16" i="61"/>
  <c r="Y18" i="61"/>
  <c r="P3" i="61"/>
  <c r="Z18" i="61"/>
  <c r="G25" i="61"/>
  <c r="Y8" i="61"/>
  <c r="X3" i="61"/>
  <c r="X16" i="61"/>
  <c r="Y16" i="61"/>
  <c r="G35" i="61"/>
  <c r="Z12" i="61"/>
  <c r="G8" i="61"/>
  <c r="G3" i="61"/>
  <c r="Y6" i="61"/>
  <c r="O9" i="61"/>
  <c r="G17" i="61"/>
  <c r="O32" i="61"/>
  <c r="Y14" i="61"/>
  <c r="O23" i="61"/>
  <c r="O39" i="61"/>
  <c r="Z16" i="60"/>
  <c r="Z4" i="60"/>
  <c r="Z14" i="60"/>
  <c r="Y8" i="60"/>
  <c r="P39" i="60"/>
  <c r="O39" i="60"/>
  <c r="Z10" i="60"/>
  <c r="Z18" i="60"/>
  <c r="Z6" i="60"/>
  <c r="X26" i="60"/>
  <c r="Y4" i="60"/>
  <c r="Z8" i="60"/>
  <c r="Y14" i="60"/>
  <c r="P32" i="60"/>
  <c r="M50" i="60"/>
  <c r="O3" i="60"/>
  <c r="P44" i="60"/>
  <c r="Q45" i="60"/>
  <c r="P27" i="60"/>
  <c r="P9" i="60"/>
  <c r="P23" i="60"/>
  <c r="H17" i="60"/>
  <c r="H3" i="60"/>
  <c r="G21" i="60"/>
  <c r="G3" i="60"/>
  <c r="H35" i="60"/>
  <c r="H8" i="60"/>
  <c r="G8" i="60"/>
  <c r="H25" i="60"/>
  <c r="Y18" i="60"/>
  <c r="P3" i="60"/>
  <c r="X6" i="60"/>
  <c r="Y12" i="60"/>
  <c r="O24" i="60"/>
  <c r="Y6" i="60"/>
  <c r="X9" i="60"/>
  <c r="Z12" i="60"/>
  <c r="V41" i="60"/>
  <c r="X3" i="60"/>
  <c r="X8" i="60"/>
  <c r="P16" i="60"/>
  <c r="G25" i="60"/>
  <c r="X30" i="60"/>
  <c r="Y16" i="60"/>
  <c r="X21" i="60"/>
  <c r="O27" i="60"/>
  <c r="G35" i="60"/>
  <c r="Q47" i="60"/>
  <c r="E50" i="60"/>
  <c r="Y10" i="60"/>
  <c r="Z10" i="59"/>
  <c r="Y4" i="59"/>
  <c r="Q45" i="59"/>
  <c r="Z16" i="59"/>
  <c r="Z14" i="59"/>
  <c r="Z4" i="59"/>
  <c r="Z6" i="59"/>
  <c r="Z18" i="59"/>
  <c r="P27" i="59"/>
  <c r="P23" i="59"/>
  <c r="O27" i="59"/>
  <c r="P32" i="59"/>
  <c r="P9" i="59"/>
  <c r="P16" i="59"/>
  <c r="M50" i="59"/>
  <c r="O3" i="59"/>
  <c r="P3" i="59"/>
  <c r="P39" i="59"/>
  <c r="P44" i="59"/>
  <c r="H3" i="59"/>
  <c r="H35" i="59"/>
  <c r="H8" i="59"/>
  <c r="G43" i="59"/>
  <c r="X9" i="59"/>
  <c r="H25" i="59"/>
  <c r="X27" i="59"/>
  <c r="G8" i="59"/>
  <c r="O16" i="59"/>
  <c r="E50" i="59"/>
  <c r="G4" i="59"/>
  <c r="X20" i="59"/>
  <c r="O23" i="59"/>
  <c r="X16" i="59"/>
  <c r="X18" i="59"/>
  <c r="O44" i="59"/>
  <c r="Y14" i="59"/>
  <c r="Y16" i="59"/>
  <c r="Y18" i="59"/>
  <c r="Q47" i="59"/>
  <c r="X6" i="59"/>
  <c r="Y12" i="59"/>
  <c r="Y6" i="59"/>
  <c r="Y8" i="59"/>
  <c r="Y10" i="59"/>
  <c r="Z12" i="59"/>
  <c r="V41" i="59"/>
  <c r="O39" i="59"/>
  <c r="H17" i="59"/>
  <c r="X37" i="59"/>
  <c r="Z8" i="59"/>
  <c r="K54" i="56"/>
  <c r="B54" i="56"/>
  <c r="G54" i="56"/>
  <c r="E54" i="56"/>
  <c r="J54" i="56"/>
  <c r="D54" i="56"/>
  <c r="C54" i="56"/>
  <c r="H54" i="56"/>
  <c r="Z20" i="57"/>
  <c r="Z17" i="57"/>
  <c r="Z15" i="57"/>
  <c r="Z13" i="58"/>
  <c r="Z11" i="57"/>
  <c r="Z9" i="57"/>
  <c r="Z7" i="57"/>
  <c r="Z5" i="57"/>
  <c r="Z13" i="57"/>
  <c r="Z3" i="57"/>
  <c r="Z3" i="58"/>
  <c r="Z17" i="58"/>
  <c r="Z15" i="58"/>
  <c r="Z11" i="58"/>
  <c r="Z9" i="58"/>
  <c r="Z7" i="58"/>
  <c r="Z5" i="58"/>
  <c r="N50" i="58"/>
  <c r="L50" i="58"/>
  <c r="F50" i="58"/>
  <c r="D50" i="58"/>
  <c r="M49" i="58"/>
  <c r="O49" i="58" s="1"/>
  <c r="E49" i="58"/>
  <c r="G49" i="58" s="1"/>
  <c r="M48" i="58"/>
  <c r="O48" i="58" s="1"/>
  <c r="E48" i="58"/>
  <c r="M47" i="58"/>
  <c r="O47" i="58" s="1"/>
  <c r="E47" i="58"/>
  <c r="G47" i="58" s="1"/>
  <c r="M46" i="58"/>
  <c r="O46" i="58" s="1"/>
  <c r="E46" i="58"/>
  <c r="G46" i="58" s="1"/>
  <c r="M45" i="58"/>
  <c r="O45" i="58" s="1"/>
  <c r="E45" i="58"/>
  <c r="G45" i="58" s="1"/>
  <c r="M44" i="58"/>
  <c r="E44" i="58"/>
  <c r="G44" i="58" s="1"/>
  <c r="M43" i="58"/>
  <c r="O43" i="58" s="1"/>
  <c r="E43" i="58"/>
  <c r="G43" i="58" s="1"/>
  <c r="M42" i="58"/>
  <c r="O42" i="58" s="1"/>
  <c r="E42" i="58"/>
  <c r="G42" i="58" s="1"/>
  <c r="W41" i="58"/>
  <c r="U41" i="58"/>
  <c r="M41" i="58"/>
  <c r="O41" i="58" s="1"/>
  <c r="E41" i="58"/>
  <c r="G41" i="58" s="1"/>
  <c r="V40" i="58"/>
  <c r="X40" i="58" s="1"/>
  <c r="M40" i="58"/>
  <c r="O40" i="58" s="1"/>
  <c r="E40" i="58"/>
  <c r="G40" i="58" s="1"/>
  <c r="V39" i="58"/>
  <c r="X39" i="58" s="1"/>
  <c r="M39" i="58"/>
  <c r="E39" i="58"/>
  <c r="G39" i="58" s="1"/>
  <c r="V38" i="58"/>
  <c r="X38" i="58" s="1"/>
  <c r="M38" i="58"/>
  <c r="O38" i="58" s="1"/>
  <c r="E38" i="58"/>
  <c r="G38" i="58" s="1"/>
  <c r="V37" i="58"/>
  <c r="M37" i="58"/>
  <c r="O37" i="58" s="1"/>
  <c r="E37" i="58"/>
  <c r="G37" i="58" s="1"/>
  <c r="V36" i="58"/>
  <c r="X36" i="58" s="1"/>
  <c r="M36" i="58"/>
  <c r="O36" i="58" s="1"/>
  <c r="E36" i="58"/>
  <c r="G36" i="58" s="1"/>
  <c r="V35" i="58"/>
  <c r="X35" i="58" s="1"/>
  <c r="M35" i="58"/>
  <c r="O35" i="58" s="1"/>
  <c r="E35" i="58"/>
  <c r="V34" i="58"/>
  <c r="M34" i="58"/>
  <c r="O34" i="58" s="1"/>
  <c r="E34" i="58"/>
  <c r="G34" i="58" s="1"/>
  <c r="V33" i="58"/>
  <c r="X33" i="58" s="1"/>
  <c r="M33" i="58"/>
  <c r="O33" i="58" s="1"/>
  <c r="E33" i="58"/>
  <c r="G33" i="58" s="1"/>
  <c r="V32" i="58"/>
  <c r="X32" i="58" s="1"/>
  <c r="M32" i="58"/>
  <c r="E32" i="58"/>
  <c r="G32" i="58" s="1"/>
  <c r="V31" i="58"/>
  <c r="X31" i="58" s="1"/>
  <c r="M31" i="58"/>
  <c r="O31" i="58" s="1"/>
  <c r="E31" i="58"/>
  <c r="G31" i="58" s="1"/>
  <c r="V30" i="58"/>
  <c r="X30" i="58" s="1"/>
  <c r="M30" i="58"/>
  <c r="O30" i="58" s="1"/>
  <c r="E30" i="58"/>
  <c r="G30" i="58" s="1"/>
  <c r="V29" i="58"/>
  <c r="X29" i="58" s="1"/>
  <c r="M29" i="58"/>
  <c r="O29" i="58" s="1"/>
  <c r="E29" i="58"/>
  <c r="G29" i="58" s="1"/>
  <c r="V28" i="58"/>
  <c r="X28" i="58" s="1"/>
  <c r="M28" i="58"/>
  <c r="O28" i="58" s="1"/>
  <c r="E28" i="58"/>
  <c r="G28" i="58" s="1"/>
  <c r="V27" i="58"/>
  <c r="X27" i="58" s="1"/>
  <c r="M27" i="58"/>
  <c r="E27" i="58"/>
  <c r="G27" i="58" s="1"/>
  <c r="V26" i="58"/>
  <c r="X26" i="58" s="1"/>
  <c r="M26" i="58"/>
  <c r="O26" i="58" s="1"/>
  <c r="E26" i="58"/>
  <c r="G26" i="58" s="1"/>
  <c r="V25" i="58"/>
  <c r="M25" i="58"/>
  <c r="O25" i="58" s="1"/>
  <c r="E25" i="58"/>
  <c r="G25" i="58" s="1"/>
  <c r="V24" i="58"/>
  <c r="X24" i="58" s="1"/>
  <c r="M24" i="58"/>
  <c r="O24" i="58" s="1"/>
  <c r="E24" i="58"/>
  <c r="G24" i="58" s="1"/>
  <c r="V23" i="58"/>
  <c r="X23" i="58" s="1"/>
  <c r="M23" i="58"/>
  <c r="O23" i="58" s="1"/>
  <c r="E23" i="58"/>
  <c r="G23" i="58" s="1"/>
  <c r="V22" i="58"/>
  <c r="X22" i="58" s="1"/>
  <c r="M22" i="58"/>
  <c r="O22" i="58" s="1"/>
  <c r="E22" i="58"/>
  <c r="G22" i="58" s="1"/>
  <c r="V21" i="58"/>
  <c r="X21" i="58" s="1"/>
  <c r="M21" i="58"/>
  <c r="O21" i="58" s="1"/>
  <c r="E21" i="58"/>
  <c r="G21" i="58" s="1"/>
  <c r="V20" i="58"/>
  <c r="M20" i="58"/>
  <c r="O20" i="58" s="1"/>
  <c r="E20" i="58"/>
  <c r="G20" i="58" s="1"/>
  <c r="V19" i="58"/>
  <c r="X19" i="58" s="1"/>
  <c r="M19" i="58"/>
  <c r="O19" i="58" s="1"/>
  <c r="E19" i="58"/>
  <c r="G19" i="58" s="1"/>
  <c r="V18" i="58"/>
  <c r="M18" i="58"/>
  <c r="O18" i="58" s="1"/>
  <c r="E18" i="58"/>
  <c r="G18" i="58" s="1"/>
  <c r="V17" i="58"/>
  <c r="X17" i="58" s="1"/>
  <c r="M17" i="58"/>
  <c r="O17" i="58" s="1"/>
  <c r="E17" i="58"/>
  <c r="V16" i="58"/>
  <c r="M16" i="58"/>
  <c r="E16" i="58"/>
  <c r="G16" i="58" s="1"/>
  <c r="V15" i="58"/>
  <c r="X15" i="58" s="1"/>
  <c r="M15" i="58"/>
  <c r="O15" i="58" s="1"/>
  <c r="E15" i="58"/>
  <c r="G15" i="58" s="1"/>
  <c r="V14" i="58"/>
  <c r="X14" i="58" s="1"/>
  <c r="M14" i="58"/>
  <c r="O14" i="58" s="1"/>
  <c r="E14" i="58"/>
  <c r="G14" i="58" s="1"/>
  <c r="V13" i="58"/>
  <c r="X13" i="58" s="1"/>
  <c r="M13" i="58"/>
  <c r="O13" i="58" s="1"/>
  <c r="E13" i="58"/>
  <c r="G13" i="58" s="1"/>
  <c r="V12" i="58"/>
  <c r="X12" i="58" s="1"/>
  <c r="M12" i="58"/>
  <c r="O12" i="58" s="1"/>
  <c r="E12" i="58"/>
  <c r="G12" i="58" s="1"/>
  <c r="V11" i="58"/>
  <c r="M11" i="58"/>
  <c r="O11" i="58" s="1"/>
  <c r="E11" i="58"/>
  <c r="G11" i="58" s="1"/>
  <c r="V10" i="58"/>
  <c r="X10" i="58" s="1"/>
  <c r="M10" i="58"/>
  <c r="O10" i="58" s="1"/>
  <c r="E10" i="58"/>
  <c r="G10" i="58" s="1"/>
  <c r="V9" i="58"/>
  <c r="M9" i="58"/>
  <c r="O9" i="58" s="1"/>
  <c r="E9" i="58"/>
  <c r="G9" i="58" s="1"/>
  <c r="V8" i="58"/>
  <c r="X8" i="58" s="1"/>
  <c r="M8" i="58"/>
  <c r="O8" i="58" s="1"/>
  <c r="E8" i="58"/>
  <c r="V7" i="58"/>
  <c r="X7" i="58" s="1"/>
  <c r="M7" i="58"/>
  <c r="O7" i="58" s="1"/>
  <c r="E7" i="58"/>
  <c r="G7" i="58" s="1"/>
  <c r="V6" i="58"/>
  <c r="M6" i="58"/>
  <c r="O6" i="58" s="1"/>
  <c r="E6" i="58"/>
  <c r="G6" i="58" s="1"/>
  <c r="V5" i="58"/>
  <c r="M5" i="58"/>
  <c r="O5" i="58" s="1"/>
  <c r="E5" i="58"/>
  <c r="G5" i="58" s="1"/>
  <c r="V4" i="58"/>
  <c r="X4" i="58" s="1"/>
  <c r="M4" i="58"/>
  <c r="O4" i="58" s="1"/>
  <c r="E4" i="58"/>
  <c r="G4" i="58" s="1"/>
  <c r="V3" i="58"/>
  <c r="M3" i="58"/>
  <c r="E3" i="58"/>
  <c r="G3" i="58" s="1"/>
  <c r="R41" i="56"/>
  <c r="R42" i="56"/>
  <c r="R43" i="56"/>
  <c r="R44" i="56"/>
  <c r="R45" i="56"/>
  <c r="R46" i="56"/>
  <c r="R47" i="56"/>
  <c r="R48" i="56"/>
  <c r="R49" i="56"/>
  <c r="R50" i="56"/>
  <c r="R51" i="56"/>
  <c r="R52" i="56"/>
  <c r="S47" i="63" l="1"/>
  <c r="U47" i="63" s="1"/>
  <c r="S45" i="63"/>
  <c r="U45" i="63" s="1"/>
  <c r="S47" i="62"/>
  <c r="U47" i="62" s="1"/>
  <c r="S45" i="62"/>
  <c r="U45" i="62" s="1"/>
  <c r="S45" i="61"/>
  <c r="U45" i="61" s="1"/>
  <c r="S47" i="61"/>
  <c r="U47" i="61" s="1"/>
  <c r="Z18" i="58"/>
  <c r="Z6" i="58"/>
  <c r="X16" i="58"/>
  <c r="Z16" i="58"/>
  <c r="X11" i="58"/>
  <c r="Z12" i="58"/>
  <c r="X18" i="58"/>
  <c r="Z14" i="58"/>
  <c r="Z8" i="58"/>
  <c r="X25" i="58"/>
  <c r="Z10" i="58"/>
  <c r="X20" i="58"/>
  <c r="Z4" i="58"/>
  <c r="S45" i="60"/>
  <c r="U45" i="60" s="1"/>
  <c r="S47" i="60"/>
  <c r="U47" i="60" s="1"/>
  <c r="S45" i="59"/>
  <c r="U45" i="59" s="1"/>
  <c r="S47" i="59"/>
  <c r="U47" i="59" s="1"/>
  <c r="P39" i="58"/>
  <c r="Y14" i="58"/>
  <c r="Y16" i="58"/>
  <c r="V41" i="58"/>
  <c r="Y6" i="58"/>
  <c r="Y4" i="58"/>
  <c r="Y12" i="58"/>
  <c r="Y8" i="58"/>
  <c r="Y18" i="58"/>
  <c r="X3" i="58"/>
  <c r="Y10" i="58"/>
  <c r="Q45" i="58"/>
  <c r="P27" i="58"/>
  <c r="P32" i="58"/>
  <c r="Q47" i="58"/>
  <c r="P16" i="58"/>
  <c r="O16" i="58"/>
  <c r="O39" i="58"/>
  <c r="M50" i="58"/>
  <c r="P44" i="58"/>
  <c r="H17" i="58"/>
  <c r="H35" i="58"/>
  <c r="H8" i="58"/>
  <c r="P9" i="58"/>
  <c r="G48" i="58"/>
  <c r="X37" i="58"/>
  <c r="O27" i="58"/>
  <c r="G35" i="58"/>
  <c r="H25" i="58"/>
  <c r="E50" i="58"/>
  <c r="X9" i="58"/>
  <c r="G17" i="58"/>
  <c r="H3" i="58"/>
  <c r="O32" i="58"/>
  <c r="G8" i="58"/>
  <c r="X5" i="58"/>
  <c r="X6" i="58"/>
  <c r="P23" i="58"/>
  <c r="O44" i="58"/>
  <c r="O3" i="58"/>
  <c r="X34" i="58"/>
  <c r="P3" i="58"/>
  <c r="N50" i="57"/>
  <c r="L50" i="57"/>
  <c r="F50" i="57"/>
  <c r="D50" i="57"/>
  <c r="M49" i="57"/>
  <c r="O49" i="57" s="1"/>
  <c r="E49" i="57"/>
  <c r="H49" i="57" s="1"/>
  <c r="M48" i="57"/>
  <c r="O48" i="57" s="1"/>
  <c r="E48" i="57"/>
  <c r="H48" i="57" s="1"/>
  <c r="M47" i="57"/>
  <c r="O47" i="57" s="1"/>
  <c r="E47" i="57"/>
  <c r="G47" i="57" s="1"/>
  <c r="M46" i="57"/>
  <c r="O46" i="57" s="1"/>
  <c r="E46" i="57"/>
  <c r="G46" i="57" s="1"/>
  <c r="M45" i="57"/>
  <c r="O45" i="57" s="1"/>
  <c r="E45" i="57"/>
  <c r="G45" i="57" s="1"/>
  <c r="M44" i="57"/>
  <c r="O44" i="57" s="1"/>
  <c r="E44" i="57"/>
  <c r="G44" i="57" s="1"/>
  <c r="M43" i="57"/>
  <c r="O43" i="57" s="1"/>
  <c r="E43" i="57"/>
  <c r="G43" i="57" s="1"/>
  <c r="M42" i="57"/>
  <c r="O42" i="57" s="1"/>
  <c r="E42" i="57"/>
  <c r="G42" i="57" s="1"/>
  <c r="W41" i="57"/>
  <c r="U41" i="57"/>
  <c r="M41" i="57"/>
  <c r="O41" i="57" s="1"/>
  <c r="E41" i="57"/>
  <c r="G41" i="57" s="1"/>
  <c r="V40" i="57"/>
  <c r="X40" i="57" s="1"/>
  <c r="M40" i="57"/>
  <c r="O40" i="57" s="1"/>
  <c r="E40" i="57"/>
  <c r="G40" i="57" s="1"/>
  <c r="V39" i="57"/>
  <c r="X39" i="57" s="1"/>
  <c r="M39" i="57"/>
  <c r="O39" i="57" s="1"/>
  <c r="E39" i="57"/>
  <c r="G39" i="57" s="1"/>
  <c r="V38" i="57"/>
  <c r="X38" i="57" s="1"/>
  <c r="M38" i="57"/>
  <c r="O38" i="57" s="1"/>
  <c r="E38" i="57"/>
  <c r="G38" i="57" s="1"/>
  <c r="V37" i="57"/>
  <c r="X37" i="57" s="1"/>
  <c r="M37" i="57"/>
  <c r="O37" i="57" s="1"/>
  <c r="E37" i="57"/>
  <c r="G37" i="57" s="1"/>
  <c r="V36" i="57"/>
  <c r="X36" i="57" s="1"/>
  <c r="M36" i="57"/>
  <c r="O36" i="57" s="1"/>
  <c r="E36" i="57"/>
  <c r="G36" i="57" s="1"/>
  <c r="V35" i="57"/>
  <c r="X35" i="57" s="1"/>
  <c r="M35" i="57"/>
  <c r="O35" i="57" s="1"/>
  <c r="E35" i="57"/>
  <c r="G35" i="57" s="1"/>
  <c r="V34" i="57"/>
  <c r="X34" i="57" s="1"/>
  <c r="M34" i="57"/>
  <c r="O34" i="57" s="1"/>
  <c r="E34" i="57"/>
  <c r="G34" i="57" s="1"/>
  <c r="V33" i="57"/>
  <c r="X33" i="57" s="1"/>
  <c r="M33" i="57"/>
  <c r="O33" i="57" s="1"/>
  <c r="E33" i="57"/>
  <c r="G33" i="57" s="1"/>
  <c r="V32" i="57"/>
  <c r="X32" i="57" s="1"/>
  <c r="M32" i="57"/>
  <c r="O32" i="57" s="1"/>
  <c r="E32" i="57"/>
  <c r="G32" i="57" s="1"/>
  <c r="V31" i="57"/>
  <c r="X31" i="57" s="1"/>
  <c r="M31" i="57"/>
  <c r="O31" i="57" s="1"/>
  <c r="E31" i="57"/>
  <c r="G31" i="57" s="1"/>
  <c r="V30" i="57"/>
  <c r="M30" i="57"/>
  <c r="O30" i="57" s="1"/>
  <c r="E30" i="57"/>
  <c r="G30" i="57" s="1"/>
  <c r="V29" i="57"/>
  <c r="X29" i="57" s="1"/>
  <c r="M29" i="57"/>
  <c r="O29" i="57" s="1"/>
  <c r="E29" i="57"/>
  <c r="G29" i="57" s="1"/>
  <c r="V28" i="57"/>
  <c r="X28" i="57" s="1"/>
  <c r="M28" i="57"/>
  <c r="O28" i="57" s="1"/>
  <c r="E28" i="57"/>
  <c r="G28" i="57" s="1"/>
  <c r="V27" i="57"/>
  <c r="X27" i="57" s="1"/>
  <c r="M27" i="57"/>
  <c r="E27" i="57"/>
  <c r="G27" i="57" s="1"/>
  <c r="V26" i="57"/>
  <c r="X26" i="57" s="1"/>
  <c r="M26" i="57"/>
  <c r="O26" i="57" s="1"/>
  <c r="E26" i="57"/>
  <c r="G26" i="57" s="1"/>
  <c r="V25" i="57"/>
  <c r="X25" i="57" s="1"/>
  <c r="M25" i="57"/>
  <c r="O25" i="57" s="1"/>
  <c r="E25" i="57"/>
  <c r="V24" i="57"/>
  <c r="X24" i="57" s="1"/>
  <c r="M24" i="57"/>
  <c r="O24" i="57" s="1"/>
  <c r="E24" i="57"/>
  <c r="G24" i="57" s="1"/>
  <c r="V23" i="57"/>
  <c r="X23" i="57" s="1"/>
  <c r="M23" i="57"/>
  <c r="E23" i="57"/>
  <c r="G23" i="57" s="1"/>
  <c r="V22" i="57"/>
  <c r="X22" i="57" s="1"/>
  <c r="M22" i="57"/>
  <c r="O22" i="57" s="1"/>
  <c r="E22" i="57"/>
  <c r="G22" i="57" s="1"/>
  <c r="V21" i="57"/>
  <c r="X21" i="57" s="1"/>
  <c r="M21" i="57"/>
  <c r="O21" i="57" s="1"/>
  <c r="E21" i="57"/>
  <c r="G21" i="57" s="1"/>
  <c r="V20" i="57"/>
  <c r="X20" i="57" s="1"/>
  <c r="M20" i="57"/>
  <c r="O20" i="57" s="1"/>
  <c r="E20" i="57"/>
  <c r="G20" i="57" s="1"/>
  <c r="V19" i="57"/>
  <c r="M19" i="57"/>
  <c r="O19" i="57" s="1"/>
  <c r="E19" i="57"/>
  <c r="G19" i="57" s="1"/>
  <c r="V18" i="57"/>
  <c r="X18" i="57" s="1"/>
  <c r="M18" i="57"/>
  <c r="O18" i="57" s="1"/>
  <c r="E18" i="57"/>
  <c r="G18" i="57" s="1"/>
  <c r="V17" i="57"/>
  <c r="X17" i="57" s="1"/>
  <c r="M17" i="57"/>
  <c r="E17" i="57"/>
  <c r="G17" i="57" s="1"/>
  <c r="V16" i="57"/>
  <c r="X16" i="57" s="1"/>
  <c r="M16" i="57"/>
  <c r="O16" i="57" s="1"/>
  <c r="E16" i="57"/>
  <c r="G16" i="57" s="1"/>
  <c r="V15" i="57"/>
  <c r="X15" i="57" s="1"/>
  <c r="M15" i="57"/>
  <c r="O15" i="57" s="1"/>
  <c r="E15" i="57"/>
  <c r="G15" i="57" s="1"/>
  <c r="V14" i="57"/>
  <c r="X14" i="57" s="1"/>
  <c r="M14" i="57"/>
  <c r="O14" i="57" s="1"/>
  <c r="E14" i="57"/>
  <c r="G14" i="57" s="1"/>
  <c r="V13" i="57"/>
  <c r="X13" i="57" s="1"/>
  <c r="M13" i="57"/>
  <c r="O13" i="57" s="1"/>
  <c r="E13" i="57"/>
  <c r="G13" i="57" s="1"/>
  <c r="V12" i="57"/>
  <c r="X12" i="57" s="1"/>
  <c r="M12" i="57"/>
  <c r="O12" i="57" s="1"/>
  <c r="E12" i="57"/>
  <c r="G12" i="57" s="1"/>
  <c r="V11" i="57"/>
  <c r="X11" i="57" s="1"/>
  <c r="M11" i="57"/>
  <c r="O11" i="57" s="1"/>
  <c r="E11" i="57"/>
  <c r="G11" i="57" s="1"/>
  <c r="V10" i="57"/>
  <c r="X10" i="57" s="1"/>
  <c r="M10" i="57"/>
  <c r="O10" i="57" s="1"/>
  <c r="E10" i="57"/>
  <c r="G10" i="57" s="1"/>
  <c r="V9" i="57"/>
  <c r="M9" i="57"/>
  <c r="O9" i="57" s="1"/>
  <c r="E9" i="57"/>
  <c r="G9" i="57" s="1"/>
  <c r="V8" i="57"/>
  <c r="X8" i="57" s="1"/>
  <c r="M8" i="57"/>
  <c r="O8" i="57" s="1"/>
  <c r="E8" i="57"/>
  <c r="V7" i="57"/>
  <c r="X7" i="57" s="1"/>
  <c r="M7" i="57"/>
  <c r="O7" i="57" s="1"/>
  <c r="E7" i="57"/>
  <c r="G7" i="57" s="1"/>
  <c r="V6" i="57"/>
  <c r="X6" i="57" s="1"/>
  <c r="M6" i="57"/>
  <c r="O6" i="57" s="1"/>
  <c r="E6" i="57"/>
  <c r="G6" i="57" s="1"/>
  <c r="V5" i="57"/>
  <c r="M5" i="57"/>
  <c r="O5" i="57" s="1"/>
  <c r="E5" i="57"/>
  <c r="V4" i="57"/>
  <c r="X4" i="57" s="1"/>
  <c r="M4" i="57"/>
  <c r="O4" i="57" s="1"/>
  <c r="E4" i="57"/>
  <c r="G4" i="57" s="1"/>
  <c r="V3" i="57"/>
  <c r="X3" i="57" s="1"/>
  <c r="M3" i="57"/>
  <c r="E3" i="57"/>
  <c r="P2" i="56"/>
  <c r="Q2" i="56"/>
  <c r="R2" i="56"/>
  <c r="P4" i="56"/>
  <c r="Q4" i="56"/>
  <c r="R4" i="56"/>
  <c r="P5" i="56"/>
  <c r="Q5" i="56"/>
  <c r="R5" i="56"/>
  <c r="P7" i="56"/>
  <c r="Q7" i="56"/>
  <c r="R7" i="56"/>
  <c r="P8" i="56"/>
  <c r="Q8" i="56"/>
  <c r="R8" i="56"/>
  <c r="P9" i="56"/>
  <c r="Q9" i="56"/>
  <c r="R9" i="56"/>
  <c r="P10" i="56"/>
  <c r="Q10" i="56"/>
  <c r="R10" i="56"/>
  <c r="P11" i="56"/>
  <c r="Q11" i="56"/>
  <c r="R11" i="56"/>
  <c r="P13" i="56"/>
  <c r="Q13" i="56"/>
  <c r="R13" i="56"/>
  <c r="P14" i="56"/>
  <c r="Q14" i="56"/>
  <c r="R14" i="56"/>
  <c r="P15" i="56"/>
  <c r="Q15" i="56"/>
  <c r="R15" i="56"/>
  <c r="P16" i="56"/>
  <c r="Q16" i="56"/>
  <c r="R16" i="56"/>
  <c r="P17" i="56"/>
  <c r="Q17" i="56"/>
  <c r="R17" i="56"/>
  <c r="P18" i="56"/>
  <c r="Q18" i="56"/>
  <c r="R18" i="56"/>
  <c r="P19" i="56"/>
  <c r="Q19" i="56"/>
  <c r="R19" i="56"/>
  <c r="P20" i="56"/>
  <c r="Q20" i="56"/>
  <c r="R20" i="56"/>
  <c r="P21" i="56"/>
  <c r="Q21" i="56"/>
  <c r="R21" i="56"/>
  <c r="P22" i="56"/>
  <c r="Q22" i="56"/>
  <c r="R22" i="56"/>
  <c r="P23" i="56"/>
  <c r="Q23" i="56"/>
  <c r="R23" i="56"/>
  <c r="P24" i="56"/>
  <c r="Q24" i="56"/>
  <c r="R24" i="56"/>
  <c r="P25" i="56"/>
  <c r="Q25" i="56"/>
  <c r="R25" i="56"/>
  <c r="P26" i="56"/>
  <c r="Q26" i="56"/>
  <c r="R26" i="56"/>
  <c r="P29" i="56"/>
  <c r="Q29" i="56"/>
  <c r="R29" i="56"/>
  <c r="P30" i="56"/>
  <c r="Q30" i="56"/>
  <c r="R30" i="56"/>
  <c r="P31" i="56"/>
  <c r="Q31" i="56"/>
  <c r="R31" i="56"/>
  <c r="P32" i="56"/>
  <c r="Q32" i="56"/>
  <c r="R32" i="56"/>
  <c r="P33" i="56"/>
  <c r="Q33" i="56"/>
  <c r="R33" i="56"/>
  <c r="P34" i="56"/>
  <c r="Q34" i="56"/>
  <c r="R34" i="56"/>
  <c r="P35" i="56"/>
  <c r="Q35" i="56"/>
  <c r="R35" i="56"/>
  <c r="P36" i="56"/>
  <c r="Q36" i="56"/>
  <c r="R36" i="56"/>
  <c r="P37" i="56"/>
  <c r="Q37" i="56"/>
  <c r="R37" i="56"/>
  <c r="P38" i="56"/>
  <c r="Q38" i="56"/>
  <c r="R38" i="56"/>
  <c r="P39" i="56"/>
  <c r="Q39" i="56"/>
  <c r="R39" i="56"/>
  <c r="P40" i="56"/>
  <c r="Q40" i="56"/>
  <c r="R40" i="56"/>
  <c r="P41" i="56"/>
  <c r="Q41" i="56"/>
  <c r="P42" i="56"/>
  <c r="Q42" i="56"/>
  <c r="P43" i="56"/>
  <c r="Q43" i="56"/>
  <c r="P44" i="56"/>
  <c r="Q44" i="56"/>
  <c r="P45" i="56"/>
  <c r="Q45" i="56"/>
  <c r="P46" i="56"/>
  <c r="Q46" i="56"/>
  <c r="P47" i="56"/>
  <c r="Q47" i="56"/>
  <c r="P48" i="56"/>
  <c r="Q48" i="56"/>
  <c r="P49" i="56"/>
  <c r="Q49" i="56"/>
  <c r="P50" i="56"/>
  <c r="Q50" i="56"/>
  <c r="Q51" i="56"/>
  <c r="P52" i="56"/>
  <c r="Q52" i="56"/>
  <c r="O4" i="56"/>
  <c r="O5" i="56"/>
  <c r="O7" i="56"/>
  <c r="O8" i="56"/>
  <c r="O9" i="56"/>
  <c r="O10" i="56"/>
  <c r="O11" i="56"/>
  <c r="O13" i="56"/>
  <c r="O14" i="56"/>
  <c r="O15" i="56"/>
  <c r="O16" i="56"/>
  <c r="O17" i="56"/>
  <c r="O18" i="56"/>
  <c r="O19" i="56"/>
  <c r="O20" i="56"/>
  <c r="O21" i="56"/>
  <c r="O22" i="56"/>
  <c r="O23" i="56"/>
  <c r="O24" i="56"/>
  <c r="O25" i="56"/>
  <c r="O26" i="56"/>
  <c r="O29" i="56"/>
  <c r="O30" i="56"/>
  <c r="O31" i="56"/>
  <c r="O32" i="56"/>
  <c r="O33" i="56"/>
  <c r="O34" i="56"/>
  <c r="O35" i="56"/>
  <c r="O36" i="56"/>
  <c r="O37" i="56"/>
  <c r="O38" i="56"/>
  <c r="O39" i="56"/>
  <c r="O40" i="56"/>
  <c r="O41" i="56"/>
  <c r="O42" i="56"/>
  <c r="O43" i="56"/>
  <c r="O44" i="56"/>
  <c r="O45" i="56"/>
  <c r="O46" i="56"/>
  <c r="O47" i="56"/>
  <c r="O48" i="56"/>
  <c r="O49" i="56"/>
  <c r="O50" i="56"/>
  <c r="O52" i="56"/>
  <c r="O2" i="56"/>
  <c r="D8" i="35"/>
  <c r="D9" i="35"/>
  <c r="D10" i="35"/>
  <c r="D11" i="35"/>
  <c r="D12" i="35"/>
  <c r="D13" i="35"/>
  <c r="D14" i="35"/>
  <c r="D5" i="35"/>
  <c r="D6" i="35"/>
  <c r="D7" i="35"/>
  <c r="E5" i="35"/>
  <c r="N50" i="55"/>
  <c r="L50" i="55"/>
  <c r="F50" i="55"/>
  <c r="D50" i="55"/>
  <c r="M49" i="55"/>
  <c r="O49" i="55" s="1"/>
  <c r="E49" i="55"/>
  <c r="H49" i="55" s="1"/>
  <c r="M48" i="55"/>
  <c r="O48" i="55" s="1"/>
  <c r="E48" i="55"/>
  <c r="H48" i="55" s="1"/>
  <c r="M47" i="55"/>
  <c r="O47" i="55" s="1"/>
  <c r="E47" i="55"/>
  <c r="G47" i="55" s="1"/>
  <c r="M46" i="55"/>
  <c r="O46" i="55" s="1"/>
  <c r="E46" i="55"/>
  <c r="G46" i="55" s="1"/>
  <c r="M45" i="55"/>
  <c r="E45" i="55"/>
  <c r="G45" i="55" s="1"/>
  <c r="M44" i="55"/>
  <c r="O44" i="55" s="1"/>
  <c r="E44" i="55"/>
  <c r="G44" i="55" s="1"/>
  <c r="M43" i="55"/>
  <c r="O43" i="55" s="1"/>
  <c r="E43" i="55"/>
  <c r="G43" i="55" s="1"/>
  <c r="M42" i="55"/>
  <c r="O42" i="55" s="1"/>
  <c r="E42" i="55"/>
  <c r="G42" i="55" s="1"/>
  <c r="W41" i="55"/>
  <c r="U41" i="55"/>
  <c r="M41" i="55"/>
  <c r="O41" i="55" s="1"/>
  <c r="E41" i="55"/>
  <c r="G41" i="55" s="1"/>
  <c r="V40" i="55"/>
  <c r="X40" i="55" s="1"/>
  <c r="M40" i="55"/>
  <c r="O40" i="55" s="1"/>
  <c r="E40" i="55"/>
  <c r="G40" i="55" s="1"/>
  <c r="V39" i="55"/>
  <c r="X39" i="55" s="1"/>
  <c r="M39" i="55"/>
  <c r="E39" i="55"/>
  <c r="G39" i="55" s="1"/>
  <c r="V38" i="55"/>
  <c r="X38" i="55" s="1"/>
  <c r="M38" i="55"/>
  <c r="O38" i="55" s="1"/>
  <c r="E38" i="55"/>
  <c r="G38" i="55" s="1"/>
  <c r="V37" i="55"/>
  <c r="X37" i="55" s="1"/>
  <c r="M37" i="55"/>
  <c r="O37" i="55" s="1"/>
  <c r="E37" i="55"/>
  <c r="G37" i="55" s="1"/>
  <c r="V36" i="55"/>
  <c r="X36" i="55" s="1"/>
  <c r="M36" i="55"/>
  <c r="O36" i="55" s="1"/>
  <c r="E36" i="55"/>
  <c r="G36" i="55" s="1"/>
  <c r="V35" i="55"/>
  <c r="X35" i="55" s="1"/>
  <c r="M35" i="55"/>
  <c r="O35" i="55" s="1"/>
  <c r="E35" i="55"/>
  <c r="G35" i="55" s="1"/>
  <c r="V34" i="55"/>
  <c r="X34" i="55" s="1"/>
  <c r="M34" i="55"/>
  <c r="O34" i="55" s="1"/>
  <c r="E34" i="55"/>
  <c r="G34" i="55" s="1"/>
  <c r="V33" i="55"/>
  <c r="X33" i="55" s="1"/>
  <c r="M33" i="55"/>
  <c r="O33" i="55" s="1"/>
  <c r="E33" i="55"/>
  <c r="G33" i="55" s="1"/>
  <c r="V32" i="55"/>
  <c r="X32" i="55" s="1"/>
  <c r="M32" i="55"/>
  <c r="E32" i="55"/>
  <c r="G32" i="55" s="1"/>
  <c r="V31" i="55"/>
  <c r="X31" i="55" s="1"/>
  <c r="M31" i="55"/>
  <c r="O31" i="55" s="1"/>
  <c r="E31" i="55"/>
  <c r="G31" i="55" s="1"/>
  <c r="V30" i="55"/>
  <c r="X30" i="55" s="1"/>
  <c r="M30" i="55"/>
  <c r="O30" i="55" s="1"/>
  <c r="E30" i="55"/>
  <c r="G30" i="55" s="1"/>
  <c r="V29" i="55"/>
  <c r="X29" i="55" s="1"/>
  <c r="M29" i="55"/>
  <c r="O29" i="55" s="1"/>
  <c r="E29" i="55"/>
  <c r="G29" i="55" s="1"/>
  <c r="V28" i="55"/>
  <c r="X28" i="55" s="1"/>
  <c r="M28" i="55"/>
  <c r="O28" i="55" s="1"/>
  <c r="E28" i="55"/>
  <c r="G28" i="55" s="1"/>
  <c r="V27" i="55"/>
  <c r="X27" i="55" s="1"/>
  <c r="M27" i="55"/>
  <c r="E27" i="55"/>
  <c r="G27" i="55" s="1"/>
  <c r="V26" i="55"/>
  <c r="X26" i="55" s="1"/>
  <c r="M26" i="55"/>
  <c r="O26" i="55" s="1"/>
  <c r="E26" i="55"/>
  <c r="G26" i="55" s="1"/>
  <c r="V25" i="55"/>
  <c r="X25" i="55" s="1"/>
  <c r="M25" i="55"/>
  <c r="O25" i="55" s="1"/>
  <c r="E25" i="55"/>
  <c r="G25" i="55" s="1"/>
  <c r="V24" i="55"/>
  <c r="X24" i="55" s="1"/>
  <c r="M24" i="55"/>
  <c r="O24" i="55" s="1"/>
  <c r="E24" i="55"/>
  <c r="G24" i="55" s="1"/>
  <c r="V23" i="55"/>
  <c r="X23" i="55" s="1"/>
  <c r="M23" i="55"/>
  <c r="E23" i="55"/>
  <c r="G23" i="55" s="1"/>
  <c r="V22" i="55"/>
  <c r="X22" i="55" s="1"/>
  <c r="M22" i="55"/>
  <c r="O22" i="55" s="1"/>
  <c r="E22" i="55"/>
  <c r="G22" i="55" s="1"/>
  <c r="V21" i="55"/>
  <c r="X21" i="55" s="1"/>
  <c r="M21" i="55"/>
  <c r="O21" i="55" s="1"/>
  <c r="E21" i="55"/>
  <c r="G21" i="55" s="1"/>
  <c r="V20" i="55"/>
  <c r="X20" i="55" s="1"/>
  <c r="M20" i="55"/>
  <c r="O20" i="55" s="1"/>
  <c r="E20" i="55"/>
  <c r="G20" i="55" s="1"/>
  <c r="V19" i="55"/>
  <c r="X19" i="55" s="1"/>
  <c r="M19" i="55"/>
  <c r="O19" i="55" s="1"/>
  <c r="E19" i="55"/>
  <c r="G19" i="55" s="1"/>
  <c r="V18" i="55"/>
  <c r="X18" i="55" s="1"/>
  <c r="M18" i="55"/>
  <c r="O18" i="55" s="1"/>
  <c r="E18" i="55"/>
  <c r="G18" i="55" s="1"/>
  <c r="V17" i="55"/>
  <c r="X17" i="55" s="1"/>
  <c r="M17" i="55"/>
  <c r="E17" i="55"/>
  <c r="V16" i="55"/>
  <c r="X16" i="55" s="1"/>
  <c r="M16" i="55"/>
  <c r="O16" i="55" s="1"/>
  <c r="E16" i="55"/>
  <c r="G16" i="55" s="1"/>
  <c r="V15" i="55"/>
  <c r="X15" i="55" s="1"/>
  <c r="M15" i="55"/>
  <c r="O15" i="55" s="1"/>
  <c r="E15" i="55"/>
  <c r="G15" i="55" s="1"/>
  <c r="V14" i="55"/>
  <c r="X14" i="55" s="1"/>
  <c r="M14" i="55"/>
  <c r="O14" i="55" s="1"/>
  <c r="E14" i="55"/>
  <c r="G14" i="55" s="1"/>
  <c r="V13" i="55"/>
  <c r="X13" i="55" s="1"/>
  <c r="M13" i="55"/>
  <c r="O13" i="55" s="1"/>
  <c r="E13" i="55"/>
  <c r="G13" i="55" s="1"/>
  <c r="V12" i="55"/>
  <c r="X12" i="55" s="1"/>
  <c r="M12" i="55"/>
  <c r="O12" i="55" s="1"/>
  <c r="E12" i="55"/>
  <c r="G12" i="55" s="1"/>
  <c r="V11" i="55"/>
  <c r="X11" i="55" s="1"/>
  <c r="M11" i="55"/>
  <c r="E11" i="55"/>
  <c r="G11" i="55" s="1"/>
  <c r="V10" i="55"/>
  <c r="X10" i="55" s="1"/>
  <c r="M10" i="55"/>
  <c r="O10" i="55" s="1"/>
  <c r="E10" i="55"/>
  <c r="G10" i="55" s="1"/>
  <c r="V9" i="55"/>
  <c r="M9" i="55"/>
  <c r="O9" i="55" s="1"/>
  <c r="E9" i="55"/>
  <c r="G9" i="55" s="1"/>
  <c r="V8" i="55"/>
  <c r="X8" i="55" s="1"/>
  <c r="M8" i="55"/>
  <c r="O8" i="55" s="1"/>
  <c r="E8" i="55"/>
  <c r="G8" i="55" s="1"/>
  <c r="V7" i="55"/>
  <c r="M7" i="55"/>
  <c r="O7" i="55" s="1"/>
  <c r="E7" i="55"/>
  <c r="G7" i="55" s="1"/>
  <c r="V6" i="55"/>
  <c r="X6" i="55" s="1"/>
  <c r="M6" i="55"/>
  <c r="O6" i="55" s="1"/>
  <c r="E6" i="55"/>
  <c r="G6" i="55" s="1"/>
  <c r="V5" i="55"/>
  <c r="X5" i="55" s="1"/>
  <c r="M5" i="55"/>
  <c r="O5" i="55" s="1"/>
  <c r="E5" i="55"/>
  <c r="G5" i="55" s="1"/>
  <c r="V4" i="55"/>
  <c r="X4" i="55" s="1"/>
  <c r="M4" i="55"/>
  <c r="O4" i="55" s="1"/>
  <c r="E4" i="55"/>
  <c r="G4" i="55" s="1"/>
  <c r="V3" i="55"/>
  <c r="M3" i="55"/>
  <c r="E3" i="55"/>
  <c r="E3" i="54"/>
  <c r="E4" i="54"/>
  <c r="G4" i="54" s="1"/>
  <c r="E5" i="54"/>
  <c r="G5" i="54" s="1"/>
  <c r="E6" i="54"/>
  <c r="G6" i="54" s="1"/>
  <c r="E7" i="54"/>
  <c r="G7" i="54" s="1"/>
  <c r="E8" i="54"/>
  <c r="G8" i="54" s="1"/>
  <c r="E9" i="54"/>
  <c r="G9" i="54" s="1"/>
  <c r="E10" i="54"/>
  <c r="G10" i="54" s="1"/>
  <c r="E11" i="54"/>
  <c r="G11" i="54" s="1"/>
  <c r="E12" i="54"/>
  <c r="G12" i="54" s="1"/>
  <c r="E13" i="54"/>
  <c r="G13" i="54" s="1"/>
  <c r="E14" i="54"/>
  <c r="G14" i="54" s="1"/>
  <c r="E15" i="54"/>
  <c r="G15" i="54" s="1"/>
  <c r="E16" i="54"/>
  <c r="G16" i="54" s="1"/>
  <c r="E17" i="54"/>
  <c r="G17" i="54" s="1"/>
  <c r="E18" i="54"/>
  <c r="G18" i="54" s="1"/>
  <c r="E19" i="54"/>
  <c r="G19" i="54" s="1"/>
  <c r="E20" i="54"/>
  <c r="G20" i="54" s="1"/>
  <c r="E21" i="54"/>
  <c r="G21" i="54" s="1"/>
  <c r="E22" i="54"/>
  <c r="G22" i="54" s="1"/>
  <c r="E23" i="54"/>
  <c r="G23" i="54" s="1"/>
  <c r="E24" i="54"/>
  <c r="G24" i="54" s="1"/>
  <c r="E25" i="54"/>
  <c r="G25" i="54" s="1"/>
  <c r="E26" i="54"/>
  <c r="E27" i="54"/>
  <c r="G27" i="54" s="1"/>
  <c r="E28" i="54"/>
  <c r="G28" i="54" s="1"/>
  <c r="E29" i="54"/>
  <c r="G29" i="54" s="1"/>
  <c r="E30" i="54"/>
  <c r="G30" i="54" s="1"/>
  <c r="E31" i="54"/>
  <c r="G31" i="54" s="1"/>
  <c r="E32" i="54"/>
  <c r="G32" i="54" s="1"/>
  <c r="E33" i="54"/>
  <c r="G33" i="54" s="1"/>
  <c r="E34" i="54"/>
  <c r="G34" i="54" s="1"/>
  <c r="E35" i="54"/>
  <c r="G35" i="54" s="1"/>
  <c r="E36" i="54"/>
  <c r="G36" i="54" s="1"/>
  <c r="E37" i="54"/>
  <c r="G37" i="54" s="1"/>
  <c r="E38" i="54"/>
  <c r="G38" i="54" s="1"/>
  <c r="E39" i="54"/>
  <c r="G39" i="54" s="1"/>
  <c r="E40" i="54"/>
  <c r="G40" i="54" s="1"/>
  <c r="E41" i="54"/>
  <c r="G41" i="54" s="1"/>
  <c r="E42" i="54"/>
  <c r="G42" i="54" s="1"/>
  <c r="E43" i="54"/>
  <c r="G43" i="54" s="1"/>
  <c r="E44" i="54"/>
  <c r="G44" i="54" s="1"/>
  <c r="E45" i="54"/>
  <c r="G45" i="54" s="1"/>
  <c r="E46" i="54"/>
  <c r="G46" i="54" s="1"/>
  <c r="E47" i="54"/>
  <c r="G47" i="54" s="1"/>
  <c r="E48" i="54"/>
  <c r="H48" i="54" s="1"/>
  <c r="E49" i="54"/>
  <c r="H49" i="54" s="1"/>
  <c r="N50" i="54"/>
  <c r="L50" i="54"/>
  <c r="F50" i="54"/>
  <c r="D50" i="54"/>
  <c r="M49" i="54"/>
  <c r="O49" i="54" s="1"/>
  <c r="M48" i="54"/>
  <c r="O48" i="54" s="1"/>
  <c r="M47" i="54"/>
  <c r="O47" i="54" s="1"/>
  <c r="M46" i="54"/>
  <c r="O46" i="54" s="1"/>
  <c r="M45" i="54"/>
  <c r="O45" i="54" s="1"/>
  <c r="M44" i="54"/>
  <c r="M43" i="54"/>
  <c r="O43" i="54" s="1"/>
  <c r="M42" i="54"/>
  <c r="O42" i="54" s="1"/>
  <c r="U41" i="54"/>
  <c r="M41" i="54"/>
  <c r="O41" i="54" s="1"/>
  <c r="V40" i="54"/>
  <c r="X40" i="54" s="1"/>
  <c r="M40" i="54"/>
  <c r="O40" i="54" s="1"/>
  <c r="V39" i="54"/>
  <c r="X39" i="54" s="1"/>
  <c r="M39" i="54"/>
  <c r="O39" i="54" s="1"/>
  <c r="V38" i="54"/>
  <c r="X38" i="54" s="1"/>
  <c r="M38" i="54"/>
  <c r="O38" i="54" s="1"/>
  <c r="V37" i="54"/>
  <c r="X37" i="54" s="1"/>
  <c r="M37" i="54"/>
  <c r="O37" i="54" s="1"/>
  <c r="V36" i="54"/>
  <c r="X36" i="54" s="1"/>
  <c r="M36" i="54"/>
  <c r="O36" i="54" s="1"/>
  <c r="V35" i="54"/>
  <c r="X35" i="54" s="1"/>
  <c r="M35" i="54"/>
  <c r="O35" i="54" s="1"/>
  <c r="V34" i="54"/>
  <c r="X34" i="54" s="1"/>
  <c r="M34" i="54"/>
  <c r="O34" i="54" s="1"/>
  <c r="V33" i="54"/>
  <c r="X33" i="54" s="1"/>
  <c r="M33" i="54"/>
  <c r="O33" i="54" s="1"/>
  <c r="V32" i="54"/>
  <c r="X32" i="54" s="1"/>
  <c r="M32" i="54"/>
  <c r="V31" i="54"/>
  <c r="X31" i="54" s="1"/>
  <c r="M31" i="54"/>
  <c r="O31" i="54" s="1"/>
  <c r="V30" i="54"/>
  <c r="X30" i="54" s="1"/>
  <c r="M30" i="54"/>
  <c r="O30" i="54" s="1"/>
  <c r="V29" i="54"/>
  <c r="X29" i="54" s="1"/>
  <c r="M29" i="54"/>
  <c r="O29" i="54" s="1"/>
  <c r="V28" i="54"/>
  <c r="X28" i="54" s="1"/>
  <c r="M28" i="54"/>
  <c r="O28" i="54" s="1"/>
  <c r="V27" i="54"/>
  <c r="X27" i="54" s="1"/>
  <c r="M27" i="54"/>
  <c r="O27" i="54" s="1"/>
  <c r="V26" i="54"/>
  <c r="X26" i="54" s="1"/>
  <c r="M26" i="54"/>
  <c r="O26" i="54" s="1"/>
  <c r="V25" i="54"/>
  <c r="M25" i="54"/>
  <c r="O25" i="54" s="1"/>
  <c r="V24" i="54"/>
  <c r="X24" i="54" s="1"/>
  <c r="M24" i="54"/>
  <c r="O24" i="54" s="1"/>
  <c r="V23" i="54"/>
  <c r="X23" i="54" s="1"/>
  <c r="M23" i="54"/>
  <c r="O23" i="54" s="1"/>
  <c r="V22" i="54"/>
  <c r="X22" i="54" s="1"/>
  <c r="M22" i="54"/>
  <c r="O22" i="54" s="1"/>
  <c r="V21" i="54"/>
  <c r="X21" i="54" s="1"/>
  <c r="M21" i="54"/>
  <c r="O21" i="54" s="1"/>
  <c r="V20" i="54"/>
  <c r="M20" i="54"/>
  <c r="O20" i="54" s="1"/>
  <c r="V19" i="54"/>
  <c r="X19" i="54" s="1"/>
  <c r="M19" i="54"/>
  <c r="O19" i="54" s="1"/>
  <c r="V18" i="54"/>
  <c r="X18" i="54" s="1"/>
  <c r="M18" i="54"/>
  <c r="O18" i="54" s="1"/>
  <c r="V17" i="54"/>
  <c r="X17" i="54" s="1"/>
  <c r="M17" i="54"/>
  <c r="O17" i="54" s="1"/>
  <c r="V16" i="54"/>
  <c r="M16" i="54"/>
  <c r="V15" i="54"/>
  <c r="M15" i="54"/>
  <c r="O15" i="54" s="1"/>
  <c r="V14" i="54"/>
  <c r="X14" i="54" s="1"/>
  <c r="M14" i="54"/>
  <c r="O14" i="54" s="1"/>
  <c r="V13" i="54"/>
  <c r="X13" i="54" s="1"/>
  <c r="M13" i="54"/>
  <c r="O13" i="54" s="1"/>
  <c r="V12" i="54"/>
  <c r="X12" i="54" s="1"/>
  <c r="M12" i="54"/>
  <c r="O12" i="54" s="1"/>
  <c r="V11" i="54"/>
  <c r="X11" i="54" s="1"/>
  <c r="M11" i="54"/>
  <c r="O11" i="54" s="1"/>
  <c r="V10" i="54"/>
  <c r="X10" i="54" s="1"/>
  <c r="M10" i="54"/>
  <c r="O10" i="54" s="1"/>
  <c r="V9" i="54"/>
  <c r="X9" i="54" s="1"/>
  <c r="M9" i="54"/>
  <c r="O9" i="54" s="1"/>
  <c r="V8" i="54"/>
  <c r="M8" i="54"/>
  <c r="O8" i="54" s="1"/>
  <c r="V7" i="54"/>
  <c r="X7" i="54" s="1"/>
  <c r="M7" i="54"/>
  <c r="O7" i="54" s="1"/>
  <c r="V6" i="54"/>
  <c r="X6" i="54" s="1"/>
  <c r="M6" i="54"/>
  <c r="O6" i="54" s="1"/>
  <c r="V5" i="54"/>
  <c r="X5" i="54" s="1"/>
  <c r="M5" i="54"/>
  <c r="O5" i="54" s="1"/>
  <c r="W41" i="54"/>
  <c r="M4" i="54"/>
  <c r="O4" i="54" s="1"/>
  <c r="V3" i="54"/>
  <c r="X3" i="54" s="1"/>
  <c r="M3" i="54"/>
  <c r="E4" i="35"/>
  <c r="E6" i="35"/>
  <c r="F6" i="35" s="1"/>
  <c r="E7" i="35"/>
  <c r="E8" i="35"/>
  <c r="E9" i="35"/>
  <c r="E10" i="35"/>
  <c r="E11" i="35"/>
  <c r="E12" i="35"/>
  <c r="E13" i="35"/>
  <c r="E14" i="35"/>
  <c r="W7" i="53"/>
  <c r="V7" i="53" s="1"/>
  <c r="X7" i="53" s="1"/>
  <c r="W4" i="53"/>
  <c r="D50" i="53"/>
  <c r="N50" i="53"/>
  <c r="L50" i="53"/>
  <c r="F50" i="53"/>
  <c r="M49" i="53"/>
  <c r="O49" i="53" s="1"/>
  <c r="E49" i="53"/>
  <c r="H49" i="53" s="1"/>
  <c r="M48" i="53"/>
  <c r="O48" i="53" s="1"/>
  <c r="E48" i="53"/>
  <c r="H48" i="53" s="1"/>
  <c r="M47" i="53"/>
  <c r="O47" i="53" s="1"/>
  <c r="E47" i="53"/>
  <c r="G47" i="53" s="1"/>
  <c r="M46" i="53"/>
  <c r="O46" i="53" s="1"/>
  <c r="E46" i="53"/>
  <c r="G46" i="53" s="1"/>
  <c r="M45" i="53"/>
  <c r="E45" i="53"/>
  <c r="G45" i="53" s="1"/>
  <c r="M44" i="53"/>
  <c r="O44" i="53" s="1"/>
  <c r="E44" i="53"/>
  <c r="G44" i="53" s="1"/>
  <c r="M43" i="53"/>
  <c r="O43" i="53" s="1"/>
  <c r="E43" i="53"/>
  <c r="G43" i="53" s="1"/>
  <c r="M42" i="53"/>
  <c r="O42" i="53" s="1"/>
  <c r="E42" i="53"/>
  <c r="G42" i="53" s="1"/>
  <c r="U41" i="53"/>
  <c r="M41" i="53"/>
  <c r="O41" i="53" s="1"/>
  <c r="E41" i="53"/>
  <c r="G41" i="53" s="1"/>
  <c r="V40" i="53"/>
  <c r="X40" i="53" s="1"/>
  <c r="M40" i="53"/>
  <c r="O40" i="53" s="1"/>
  <c r="E40" i="53"/>
  <c r="G40" i="53" s="1"/>
  <c r="V39" i="53"/>
  <c r="X39" i="53" s="1"/>
  <c r="M39" i="53"/>
  <c r="O39" i="53" s="1"/>
  <c r="E39" i="53"/>
  <c r="G39" i="53" s="1"/>
  <c r="V38" i="53"/>
  <c r="X38" i="53" s="1"/>
  <c r="M38" i="53"/>
  <c r="O38" i="53" s="1"/>
  <c r="E38" i="53"/>
  <c r="G38" i="53" s="1"/>
  <c r="V37" i="53"/>
  <c r="X37" i="53" s="1"/>
  <c r="M37" i="53"/>
  <c r="O37" i="53" s="1"/>
  <c r="E37" i="53"/>
  <c r="G37" i="53" s="1"/>
  <c r="V36" i="53"/>
  <c r="X36" i="53" s="1"/>
  <c r="M36" i="53"/>
  <c r="O36" i="53" s="1"/>
  <c r="E36" i="53"/>
  <c r="G36" i="53" s="1"/>
  <c r="V35" i="53"/>
  <c r="X35" i="53" s="1"/>
  <c r="M35" i="53"/>
  <c r="O35" i="53" s="1"/>
  <c r="E35" i="53"/>
  <c r="G35" i="53" s="1"/>
  <c r="V34" i="53"/>
  <c r="M34" i="53"/>
  <c r="O34" i="53" s="1"/>
  <c r="E34" i="53"/>
  <c r="G34" i="53" s="1"/>
  <c r="V33" i="53"/>
  <c r="X33" i="53" s="1"/>
  <c r="M33" i="53"/>
  <c r="O33" i="53" s="1"/>
  <c r="E33" i="53"/>
  <c r="G33" i="53" s="1"/>
  <c r="V32" i="53"/>
  <c r="X32" i="53" s="1"/>
  <c r="M32" i="53"/>
  <c r="E32" i="53"/>
  <c r="G32" i="53" s="1"/>
  <c r="V31" i="53"/>
  <c r="X31" i="53" s="1"/>
  <c r="M31" i="53"/>
  <c r="O31" i="53" s="1"/>
  <c r="E31" i="53"/>
  <c r="G31" i="53" s="1"/>
  <c r="V30" i="53"/>
  <c r="X30" i="53" s="1"/>
  <c r="M30" i="53"/>
  <c r="O30" i="53" s="1"/>
  <c r="E30" i="53"/>
  <c r="G30" i="53" s="1"/>
  <c r="V29" i="53"/>
  <c r="X29" i="53" s="1"/>
  <c r="M29" i="53"/>
  <c r="O29" i="53" s="1"/>
  <c r="E29" i="53"/>
  <c r="G29" i="53" s="1"/>
  <c r="V28" i="53"/>
  <c r="X28" i="53" s="1"/>
  <c r="M28" i="53"/>
  <c r="O28" i="53" s="1"/>
  <c r="E28" i="53"/>
  <c r="G28" i="53" s="1"/>
  <c r="V27" i="53"/>
  <c r="X27" i="53" s="1"/>
  <c r="M27" i="53"/>
  <c r="O27" i="53" s="1"/>
  <c r="E27" i="53"/>
  <c r="G27" i="53" s="1"/>
  <c r="V26" i="53"/>
  <c r="X26" i="53" s="1"/>
  <c r="M26" i="53"/>
  <c r="O26" i="53" s="1"/>
  <c r="E26" i="53"/>
  <c r="G26" i="53" s="1"/>
  <c r="V25" i="53"/>
  <c r="X25" i="53" s="1"/>
  <c r="M25" i="53"/>
  <c r="O25" i="53" s="1"/>
  <c r="E25" i="53"/>
  <c r="G25" i="53" s="1"/>
  <c r="V24" i="53"/>
  <c r="X24" i="53" s="1"/>
  <c r="M24" i="53"/>
  <c r="O24" i="53" s="1"/>
  <c r="E24" i="53"/>
  <c r="G24" i="53" s="1"/>
  <c r="V23" i="53"/>
  <c r="X23" i="53" s="1"/>
  <c r="M23" i="53"/>
  <c r="O23" i="53" s="1"/>
  <c r="E23" i="53"/>
  <c r="G23" i="53" s="1"/>
  <c r="V22" i="53"/>
  <c r="X22" i="53" s="1"/>
  <c r="M22" i="53"/>
  <c r="O22" i="53" s="1"/>
  <c r="E22" i="53"/>
  <c r="G22" i="53" s="1"/>
  <c r="V21" i="53"/>
  <c r="X21" i="53" s="1"/>
  <c r="M21" i="53"/>
  <c r="O21" i="53" s="1"/>
  <c r="E21" i="53"/>
  <c r="G21" i="53" s="1"/>
  <c r="V20" i="53"/>
  <c r="M20" i="53"/>
  <c r="O20" i="53" s="1"/>
  <c r="E20" i="53"/>
  <c r="G20" i="53" s="1"/>
  <c r="V19" i="53"/>
  <c r="X19" i="53" s="1"/>
  <c r="M19" i="53"/>
  <c r="O19" i="53" s="1"/>
  <c r="E19" i="53"/>
  <c r="V18" i="53"/>
  <c r="X18" i="53" s="1"/>
  <c r="M18" i="53"/>
  <c r="O18" i="53" s="1"/>
  <c r="E18" i="53"/>
  <c r="G18" i="53" s="1"/>
  <c r="V17" i="53"/>
  <c r="X17" i="53" s="1"/>
  <c r="M17" i="53"/>
  <c r="O17" i="53" s="1"/>
  <c r="E17" i="53"/>
  <c r="G17" i="53" s="1"/>
  <c r="V16" i="53"/>
  <c r="M16" i="53"/>
  <c r="O16" i="53" s="1"/>
  <c r="E16" i="53"/>
  <c r="G16" i="53" s="1"/>
  <c r="V15" i="53"/>
  <c r="X15" i="53" s="1"/>
  <c r="M15" i="53"/>
  <c r="O15" i="53" s="1"/>
  <c r="E15" i="53"/>
  <c r="G15" i="53" s="1"/>
  <c r="V14" i="53"/>
  <c r="X14" i="53" s="1"/>
  <c r="M14" i="53"/>
  <c r="O14" i="53" s="1"/>
  <c r="E14" i="53"/>
  <c r="G14" i="53" s="1"/>
  <c r="V13" i="53"/>
  <c r="X13" i="53" s="1"/>
  <c r="M13" i="53"/>
  <c r="O13" i="53" s="1"/>
  <c r="E13" i="53"/>
  <c r="G13" i="53" s="1"/>
  <c r="V12" i="53"/>
  <c r="X12" i="53" s="1"/>
  <c r="M12" i="53"/>
  <c r="O12" i="53" s="1"/>
  <c r="E12" i="53"/>
  <c r="V11" i="53"/>
  <c r="X11" i="53" s="1"/>
  <c r="M11" i="53"/>
  <c r="O11" i="53" s="1"/>
  <c r="E11" i="53"/>
  <c r="G11" i="53" s="1"/>
  <c r="V10" i="53"/>
  <c r="X10" i="53" s="1"/>
  <c r="M10" i="53"/>
  <c r="O10" i="53" s="1"/>
  <c r="E10" i="53"/>
  <c r="G10" i="53" s="1"/>
  <c r="V9" i="53"/>
  <c r="X9" i="53" s="1"/>
  <c r="M9" i="53"/>
  <c r="O9" i="53" s="1"/>
  <c r="E9" i="53"/>
  <c r="G9" i="53" s="1"/>
  <c r="V8" i="53"/>
  <c r="X8" i="53" s="1"/>
  <c r="M8" i="53"/>
  <c r="O8" i="53" s="1"/>
  <c r="E8" i="53"/>
  <c r="G8" i="53" s="1"/>
  <c r="M7" i="53"/>
  <c r="O7" i="53" s="1"/>
  <c r="E7" i="53"/>
  <c r="G7" i="53" s="1"/>
  <c r="V6" i="53"/>
  <c r="M6" i="53"/>
  <c r="O6" i="53" s="1"/>
  <c r="E6" i="53"/>
  <c r="G6" i="53" s="1"/>
  <c r="V5" i="53"/>
  <c r="X5" i="53" s="1"/>
  <c r="M5" i="53"/>
  <c r="O5" i="53" s="1"/>
  <c r="E5" i="53"/>
  <c r="G5" i="53" s="1"/>
  <c r="M4" i="53"/>
  <c r="O4" i="53" s="1"/>
  <c r="E4" i="53"/>
  <c r="G4" i="53" s="1"/>
  <c r="V3" i="53"/>
  <c r="M3" i="53"/>
  <c r="O3" i="53" s="1"/>
  <c r="E3" i="53"/>
  <c r="O31" i="52"/>
  <c r="N31" i="52" s="1"/>
  <c r="P31" i="52" s="1"/>
  <c r="O28" i="52"/>
  <c r="E3" i="52"/>
  <c r="G3" i="52" s="1"/>
  <c r="E4" i="52"/>
  <c r="G4" i="52" s="1"/>
  <c r="E5" i="52"/>
  <c r="G5" i="52" s="1"/>
  <c r="E6" i="52"/>
  <c r="G6" i="52" s="1"/>
  <c r="E7" i="52"/>
  <c r="G7" i="52" s="1"/>
  <c r="E8" i="52"/>
  <c r="G8" i="52" s="1"/>
  <c r="E9" i="52"/>
  <c r="G9" i="52" s="1"/>
  <c r="E10" i="52"/>
  <c r="G10" i="52" s="1"/>
  <c r="E11" i="52"/>
  <c r="G11" i="52" s="1"/>
  <c r="E12" i="52"/>
  <c r="G12" i="52" s="1"/>
  <c r="E13" i="52"/>
  <c r="G13" i="52" s="1"/>
  <c r="E14" i="52"/>
  <c r="G14" i="52" s="1"/>
  <c r="E15" i="52"/>
  <c r="G15" i="52" s="1"/>
  <c r="E16" i="52"/>
  <c r="G16" i="52" s="1"/>
  <c r="E17" i="52"/>
  <c r="G17" i="52" s="1"/>
  <c r="E18" i="52"/>
  <c r="G18" i="52" s="1"/>
  <c r="E19" i="52"/>
  <c r="G19" i="52" s="1"/>
  <c r="E20" i="52"/>
  <c r="G20" i="52" s="1"/>
  <c r="E21" i="52"/>
  <c r="G21" i="52" s="1"/>
  <c r="E22" i="52"/>
  <c r="G22" i="52" s="1"/>
  <c r="E23" i="52"/>
  <c r="G23" i="52" s="1"/>
  <c r="E24" i="52"/>
  <c r="G24" i="52" s="1"/>
  <c r="E25" i="52"/>
  <c r="G25" i="52" s="1"/>
  <c r="E26" i="52"/>
  <c r="G26" i="52" s="1"/>
  <c r="E27" i="52"/>
  <c r="G27" i="52" s="1"/>
  <c r="E28" i="52"/>
  <c r="G28" i="52" s="1"/>
  <c r="E29" i="52"/>
  <c r="G29" i="52" s="1"/>
  <c r="E30" i="52"/>
  <c r="G30" i="52" s="1"/>
  <c r="E31" i="52"/>
  <c r="G31" i="52" s="1"/>
  <c r="E32" i="52"/>
  <c r="G32" i="52" s="1"/>
  <c r="E33" i="52"/>
  <c r="G33" i="52" s="1"/>
  <c r="E34" i="52"/>
  <c r="G34" i="52" s="1"/>
  <c r="E35" i="52"/>
  <c r="G35" i="52" s="1"/>
  <c r="E36" i="52"/>
  <c r="G36" i="52" s="1"/>
  <c r="E37" i="52"/>
  <c r="G37" i="52" s="1"/>
  <c r="E38" i="52"/>
  <c r="G38" i="52" s="1"/>
  <c r="E39" i="52"/>
  <c r="G39" i="52" s="1"/>
  <c r="E40" i="52"/>
  <c r="G40" i="52" s="1"/>
  <c r="E41" i="52"/>
  <c r="G41" i="52" s="1"/>
  <c r="E42" i="52"/>
  <c r="G42" i="52" s="1"/>
  <c r="E43" i="52"/>
  <c r="G43" i="52" s="1"/>
  <c r="E44" i="52"/>
  <c r="G44" i="52" s="1"/>
  <c r="E45" i="52"/>
  <c r="G45" i="52" s="1"/>
  <c r="E46" i="52"/>
  <c r="G46" i="52" s="1"/>
  <c r="E47" i="52"/>
  <c r="G47" i="52" s="1"/>
  <c r="E48" i="52"/>
  <c r="E49" i="52"/>
  <c r="G49" i="52" s="1"/>
  <c r="E50" i="52"/>
  <c r="G50" i="52" s="1"/>
  <c r="E51" i="52"/>
  <c r="G51" i="52" s="1"/>
  <c r="E52" i="52"/>
  <c r="G52" i="52" s="1"/>
  <c r="E53" i="52"/>
  <c r="E54" i="52"/>
  <c r="G54" i="52" s="1"/>
  <c r="E55" i="52"/>
  <c r="G55" i="52" s="1"/>
  <c r="E56" i="52"/>
  <c r="G56" i="52" s="1"/>
  <c r="E57" i="52"/>
  <c r="G57" i="52" s="1"/>
  <c r="E58" i="52"/>
  <c r="G58" i="52" s="1"/>
  <c r="E59" i="52"/>
  <c r="G59" i="52" s="1"/>
  <c r="E60" i="52"/>
  <c r="G60" i="52" s="1"/>
  <c r="E61" i="52"/>
  <c r="G61" i="52" s="1"/>
  <c r="E62" i="52"/>
  <c r="G62" i="52" s="1"/>
  <c r="E63" i="52"/>
  <c r="G63" i="52" s="1"/>
  <c r="E64" i="52"/>
  <c r="G64" i="52" s="1"/>
  <c r="E65" i="52"/>
  <c r="G65" i="52" s="1"/>
  <c r="E66" i="52"/>
  <c r="G66" i="52" s="1"/>
  <c r="E67" i="52"/>
  <c r="E68" i="52"/>
  <c r="G68" i="52" s="1"/>
  <c r="E69" i="52"/>
  <c r="G69" i="52" s="1"/>
  <c r="E70" i="52"/>
  <c r="G70" i="52" s="1"/>
  <c r="N3" i="52"/>
  <c r="N4" i="52"/>
  <c r="P4" i="52" s="1"/>
  <c r="N5" i="52"/>
  <c r="P5" i="52" s="1"/>
  <c r="N6" i="52"/>
  <c r="P6" i="52" s="1"/>
  <c r="N7" i="52"/>
  <c r="P7" i="52" s="1"/>
  <c r="N8" i="52"/>
  <c r="P8" i="52" s="1"/>
  <c r="N9" i="52"/>
  <c r="P9" i="52" s="1"/>
  <c r="N10" i="52"/>
  <c r="P10" i="52" s="1"/>
  <c r="N11" i="52"/>
  <c r="P11" i="52" s="1"/>
  <c r="N12" i="52"/>
  <c r="P12" i="52" s="1"/>
  <c r="N13" i="52"/>
  <c r="P13" i="52" s="1"/>
  <c r="N14" i="52"/>
  <c r="P14" i="52" s="1"/>
  <c r="N15" i="52"/>
  <c r="P15" i="52" s="1"/>
  <c r="N16" i="52"/>
  <c r="P16" i="52" s="1"/>
  <c r="N17" i="52"/>
  <c r="P17" i="52" s="1"/>
  <c r="N18" i="52"/>
  <c r="P18" i="52" s="1"/>
  <c r="N19" i="52"/>
  <c r="P19" i="52" s="1"/>
  <c r="N20" i="52"/>
  <c r="P20" i="52" s="1"/>
  <c r="N21" i="52"/>
  <c r="P21" i="52" s="1"/>
  <c r="N22" i="52"/>
  <c r="P22" i="52" s="1"/>
  <c r="N23" i="52"/>
  <c r="P23" i="52" s="1"/>
  <c r="N24" i="52"/>
  <c r="P24" i="52" s="1"/>
  <c r="N25" i="52"/>
  <c r="N26" i="52"/>
  <c r="P26" i="52" s="1"/>
  <c r="N27" i="52"/>
  <c r="P27" i="52" s="1"/>
  <c r="N29" i="52"/>
  <c r="P29" i="52" s="1"/>
  <c r="N30" i="52"/>
  <c r="P30" i="52" s="1"/>
  <c r="N32" i="52"/>
  <c r="P32" i="52" s="1"/>
  <c r="N33" i="52"/>
  <c r="P33" i="52" s="1"/>
  <c r="N34" i="52"/>
  <c r="P34" i="52" s="1"/>
  <c r="N35" i="52"/>
  <c r="P35" i="52" s="1"/>
  <c r="N36" i="52"/>
  <c r="P36" i="52" s="1"/>
  <c r="N37" i="52"/>
  <c r="P37" i="52" s="1"/>
  <c r="N38" i="52"/>
  <c r="P38" i="52" s="1"/>
  <c r="N39" i="52"/>
  <c r="P39" i="52" s="1"/>
  <c r="N40" i="52"/>
  <c r="P40" i="52" s="1"/>
  <c r="N41" i="52"/>
  <c r="P41" i="52" s="1"/>
  <c r="N42" i="52"/>
  <c r="P42" i="52" s="1"/>
  <c r="N43" i="52"/>
  <c r="P43" i="52" s="1"/>
  <c r="N44" i="52"/>
  <c r="N45" i="52"/>
  <c r="N46" i="52"/>
  <c r="P46" i="52" s="1"/>
  <c r="N47" i="52"/>
  <c r="P47" i="52" s="1"/>
  <c r="N48" i="52"/>
  <c r="P48" i="52" s="1"/>
  <c r="N49" i="52"/>
  <c r="P49" i="52" s="1"/>
  <c r="N50" i="52"/>
  <c r="P50" i="52" s="1"/>
  <c r="N51" i="52"/>
  <c r="P51" i="52" s="1"/>
  <c r="N52" i="52"/>
  <c r="P52" i="52" s="1"/>
  <c r="N53" i="52"/>
  <c r="P53" i="52" s="1"/>
  <c r="N54" i="52"/>
  <c r="N55" i="52"/>
  <c r="P55" i="52" s="1"/>
  <c r="N56" i="52"/>
  <c r="P56" i="52" s="1"/>
  <c r="N57" i="52"/>
  <c r="P57" i="52" s="1"/>
  <c r="N58" i="52"/>
  <c r="P58" i="52" s="1"/>
  <c r="N59" i="52"/>
  <c r="P59" i="52" s="1"/>
  <c r="N60" i="52"/>
  <c r="P60" i="52" s="1"/>
  <c r="N61" i="52"/>
  <c r="P61" i="52" s="1"/>
  <c r="N62" i="52"/>
  <c r="P62" i="52" s="1"/>
  <c r="N63" i="52"/>
  <c r="P63" i="52" s="1"/>
  <c r="N64" i="52"/>
  <c r="P64" i="52" s="1"/>
  <c r="M47" i="50"/>
  <c r="O47" i="50" s="1"/>
  <c r="E3" i="50"/>
  <c r="G3" i="50" s="1"/>
  <c r="E4" i="50"/>
  <c r="G4" i="50" s="1"/>
  <c r="E5" i="50"/>
  <c r="G5" i="50" s="1"/>
  <c r="E6" i="50"/>
  <c r="E7" i="50"/>
  <c r="G7" i="50" s="1"/>
  <c r="E8" i="50"/>
  <c r="E9" i="50"/>
  <c r="G9" i="50" s="1"/>
  <c r="E10" i="50"/>
  <c r="G10" i="50" s="1"/>
  <c r="E11" i="50"/>
  <c r="G11" i="50" s="1"/>
  <c r="E12" i="50"/>
  <c r="G12" i="50" s="1"/>
  <c r="E13" i="50"/>
  <c r="G13" i="50" s="1"/>
  <c r="E14" i="50"/>
  <c r="G14" i="50" s="1"/>
  <c r="E15" i="50"/>
  <c r="G15" i="50" s="1"/>
  <c r="E16" i="50"/>
  <c r="G16" i="50" s="1"/>
  <c r="E17" i="50"/>
  <c r="G17" i="50" s="1"/>
  <c r="E18" i="50"/>
  <c r="G18" i="50" s="1"/>
  <c r="E19" i="50"/>
  <c r="G19" i="50" s="1"/>
  <c r="E20" i="50"/>
  <c r="G20" i="50" s="1"/>
  <c r="E21" i="50"/>
  <c r="G21" i="50" s="1"/>
  <c r="E22" i="50"/>
  <c r="G22" i="50" s="1"/>
  <c r="E23" i="50"/>
  <c r="E24" i="50"/>
  <c r="G24" i="50" s="1"/>
  <c r="E25" i="50"/>
  <c r="G25" i="50" s="1"/>
  <c r="E26" i="50"/>
  <c r="G26" i="50" s="1"/>
  <c r="E27" i="50"/>
  <c r="G27" i="50" s="1"/>
  <c r="E28" i="50"/>
  <c r="G28" i="50" s="1"/>
  <c r="E29" i="50"/>
  <c r="G29" i="50" s="1"/>
  <c r="E30" i="50"/>
  <c r="G30" i="50" s="1"/>
  <c r="E31" i="50"/>
  <c r="G31" i="50" s="1"/>
  <c r="E32" i="50"/>
  <c r="G32" i="50" s="1"/>
  <c r="E33" i="50"/>
  <c r="G33" i="50" s="1"/>
  <c r="E34" i="50"/>
  <c r="G34" i="50" s="1"/>
  <c r="E35" i="50"/>
  <c r="G35" i="50" s="1"/>
  <c r="E36" i="50"/>
  <c r="G36" i="50" s="1"/>
  <c r="E37" i="50"/>
  <c r="G37" i="50" s="1"/>
  <c r="E38" i="50"/>
  <c r="G38" i="50" s="1"/>
  <c r="E39" i="50"/>
  <c r="G39" i="50" s="1"/>
  <c r="E40" i="50"/>
  <c r="G40" i="50" s="1"/>
  <c r="E41" i="50"/>
  <c r="G41" i="50" s="1"/>
  <c r="E42" i="50"/>
  <c r="G42" i="50" s="1"/>
  <c r="E43" i="50"/>
  <c r="G43" i="50" s="1"/>
  <c r="E44" i="50"/>
  <c r="G44" i="50" s="1"/>
  <c r="E45" i="50"/>
  <c r="G45" i="50" s="1"/>
  <c r="E46" i="50"/>
  <c r="G46" i="50" s="1"/>
  <c r="E47" i="50"/>
  <c r="G47" i="50" s="1"/>
  <c r="E48" i="50"/>
  <c r="G48" i="50" s="1"/>
  <c r="E49" i="50"/>
  <c r="G49" i="50" s="1"/>
  <c r="F50" i="50"/>
  <c r="D50" i="50"/>
  <c r="V3" i="50"/>
  <c r="X3" i="50" s="1"/>
  <c r="V4" i="50"/>
  <c r="X4" i="50" s="1"/>
  <c r="V5" i="50"/>
  <c r="V6" i="50"/>
  <c r="X6" i="50" s="1"/>
  <c r="V7" i="50"/>
  <c r="X7" i="50" s="1"/>
  <c r="V8" i="50"/>
  <c r="X8" i="50" s="1"/>
  <c r="V9" i="50"/>
  <c r="X9" i="50" s="1"/>
  <c r="V10" i="50"/>
  <c r="X10" i="50" s="1"/>
  <c r="V11" i="50"/>
  <c r="V12" i="50"/>
  <c r="V13" i="50"/>
  <c r="X13" i="50" s="1"/>
  <c r="V14" i="50"/>
  <c r="X14" i="50" s="1"/>
  <c r="V15" i="50"/>
  <c r="X15" i="50" s="1"/>
  <c r="V16" i="50"/>
  <c r="X16" i="50" s="1"/>
  <c r="V17" i="50"/>
  <c r="X17" i="50" s="1"/>
  <c r="V18" i="50"/>
  <c r="X18" i="50" s="1"/>
  <c r="V19" i="50"/>
  <c r="X19" i="50" s="1"/>
  <c r="V20" i="50"/>
  <c r="X20" i="50" s="1"/>
  <c r="V21" i="50"/>
  <c r="X21" i="50" s="1"/>
  <c r="V22" i="50"/>
  <c r="X22" i="50" s="1"/>
  <c r="V23" i="50"/>
  <c r="X23" i="50" s="1"/>
  <c r="V24" i="50"/>
  <c r="X24" i="50" s="1"/>
  <c r="V25" i="50"/>
  <c r="X25" i="50" s="1"/>
  <c r="V26" i="50"/>
  <c r="X26" i="50" s="1"/>
  <c r="V27" i="50"/>
  <c r="V28" i="50"/>
  <c r="X28" i="50" s="1"/>
  <c r="V29" i="50"/>
  <c r="X29" i="50" s="1"/>
  <c r="V30" i="50"/>
  <c r="X30" i="50" s="1"/>
  <c r="V31" i="50"/>
  <c r="X31" i="50" s="1"/>
  <c r="V32" i="50"/>
  <c r="X32" i="50" s="1"/>
  <c r="V33" i="50"/>
  <c r="X33" i="50" s="1"/>
  <c r="V34" i="50"/>
  <c r="X34" i="50" s="1"/>
  <c r="V35" i="50"/>
  <c r="X35" i="50" s="1"/>
  <c r="V36" i="50"/>
  <c r="X36" i="50" s="1"/>
  <c r="V37" i="50"/>
  <c r="V38" i="50"/>
  <c r="X38" i="50" s="1"/>
  <c r="V39" i="50"/>
  <c r="X39" i="50" s="1"/>
  <c r="V40" i="50"/>
  <c r="X40" i="50" s="1"/>
  <c r="W41" i="50"/>
  <c r="U41" i="50"/>
  <c r="M49" i="50"/>
  <c r="O49" i="50" s="1"/>
  <c r="M48" i="50"/>
  <c r="O48" i="50" s="1"/>
  <c r="M46" i="50"/>
  <c r="O46" i="50" s="1"/>
  <c r="M45" i="50"/>
  <c r="O45" i="50" s="1"/>
  <c r="M44" i="50"/>
  <c r="O44" i="50" s="1"/>
  <c r="M43" i="50"/>
  <c r="O43" i="50" s="1"/>
  <c r="M42" i="50"/>
  <c r="O42" i="50" s="1"/>
  <c r="M41" i="50"/>
  <c r="O41" i="50" s="1"/>
  <c r="M40" i="50"/>
  <c r="O40" i="50" s="1"/>
  <c r="M39" i="50"/>
  <c r="M38" i="50"/>
  <c r="O38" i="50" s="1"/>
  <c r="M37" i="50"/>
  <c r="O37" i="50" s="1"/>
  <c r="M36" i="50"/>
  <c r="O36" i="50" s="1"/>
  <c r="M35" i="50"/>
  <c r="O35" i="50" s="1"/>
  <c r="M34" i="50"/>
  <c r="O34" i="50" s="1"/>
  <c r="M33" i="50"/>
  <c r="O33" i="50" s="1"/>
  <c r="M32" i="50"/>
  <c r="M31" i="50"/>
  <c r="O31" i="50" s="1"/>
  <c r="M30" i="50"/>
  <c r="O30" i="50" s="1"/>
  <c r="M29" i="50"/>
  <c r="M28" i="50"/>
  <c r="O28" i="50" s="1"/>
  <c r="M27" i="50"/>
  <c r="O27" i="50" s="1"/>
  <c r="N65" i="52"/>
  <c r="P65" i="52" s="1"/>
  <c r="N66" i="52"/>
  <c r="P66" i="52" s="1"/>
  <c r="D71" i="52"/>
  <c r="M67" i="52"/>
  <c r="F71" i="52"/>
  <c r="M4" i="50"/>
  <c r="O4" i="50" s="1"/>
  <c r="M5" i="50"/>
  <c r="O5" i="50" s="1"/>
  <c r="M6" i="50"/>
  <c r="O6" i="50" s="1"/>
  <c r="M7" i="50"/>
  <c r="O7" i="50" s="1"/>
  <c r="M8" i="50"/>
  <c r="O8" i="50" s="1"/>
  <c r="M9" i="50"/>
  <c r="O9" i="50" s="1"/>
  <c r="M10" i="50"/>
  <c r="O10" i="50" s="1"/>
  <c r="M11" i="50"/>
  <c r="O11" i="50" s="1"/>
  <c r="M12" i="50"/>
  <c r="O12" i="50" s="1"/>
  <c r="M13" i="50"/>
  <c r="O13" i="50" s="1"/>
  <c r="M14" i="50"/>
  <c r="M15" i="50"/>
  <c r="O15" i="50" s="1"/>
  <c r="M16" i="50"/>
  <c r="M17" i="50"/>
  <c r="O17" i="50" s="1"/>
  <c r="M18" i="50"/>
  <c r="O18" i="50" s="1"/>
  <c r="M19" i="50"/>
  <c r="O19" i="50" s="1"/>
  <c r="M20" i="50"/>
  <c r="O20" i="50" s="1"/>
  <c r="M21" i="50"/>
  <c r="O21" i="50" s="1"/>
  <c r="M22" i="50"/>
  <c r="O22" i="50" s="1"/>
  <c r="M23" i="50"/>
  <c r="O23" i="50" s="1"/>
  <c r="M24" i="50"/>
  <c r="O24" i="50" s="1"/>
  <c r="M25" i="50"/>
  <c r="O25" i="50" s="1"/>
  <c r="M26" i="50"/>
  <c r="O26" i="50" s="1"/>
  <c r="M3" i="50"/>
  <c r="O3" i="50" s="1"/>
  <c r="L50" i="50"/>
  <c r="E3" i="35"/>
  <c r="D4" i="35"/>
  <c r="D3" i="35"/>
  <c r="N50" i="50"/>
  <c r="F5" i="35" l="1"/>
  <c r="H48" i="50"/>
  <c r="Y6" i="50"/>
  <c r="W41" i="53"/>
  <c r="Q47" i="50"/>
  <c r="H17" i="50"/>
  <c r="Y8" i="50"/>
  <c r="F4" i="35"/>
  <c r="P16" i="50"/>
  <c r="P44" i="50"/>
  <c r="E50" i="50"/>
  <c r="V41" i="50"/>
  <c r="Y14" i="50"/>
  <c r="Q45" i="50"/>
  <c r="H35" i="50"/>
  <c r="H3" i="50"/>
  <c r="Y18" i="50"/>
  <c r="Y10" i="50"/>
  <c r="H49" i="50"/>
  <c r="X12" i="50"/>
  <c r="O67" i="52"/>
  <c r="G23" i="50"/>
  <c r="P3" i="50"/>
  <c r="P27" i="50"/>
  <c r="Y4" i="50"/>
  <c r="Y12" i="50"/>
  <c r="P23" i="50"/>
  <c r="P39" i="50"/>
  <c r="Y16" i="50"/>
  <c r="P9" i="50"/>
  <c r="H25" i="50"/>
  <c r="M50" i="50"/>
  <c r="P32" i="50"/>
  <c r="H8" i="50"/>
  <c r="X5" i="50"/>
  <c r="O29" i="50"/>
  <c r="N28" i="52"/>
  <c r="P28" i="52" s="1"/>
  <c r="O39" i="50"/>
  <c r="O32" i="50"/>
  <c r="G6" i="50"/>
  <c r="X37" i="50"/>
  <c r="X11" i="50"/>
  <c r="V4" i="53"/>
  <c r="X4" i="53" s="1"/>
  <c r="Y4" i="53"/>
  <c r="O16" i="50"/>
  <c r="G8" i="50"/>
  <c r="O14" i="50"/>
  <c r="H3" i="57"/>
  <c r="X27" i="50"/>
  <c r="S47" i="58"/>
  <c r="U47" i="58" s="1"/>
  <c r="S45" i="58"/>
  <c r="U45" i="58" s="1"/>
  <c r="Y18" i="57"/>
  <c r="Q47" i="57"/>
  <c r="Q45" i="57"/>
  <c r="Y16" i="57"/>
  <c r="Y10" i="57"/>
  <c r="Y6" i="57"/>
  <c r="V41" i="57"/>
  <c r="X19" i="57"/>
  <c r="P44" i="57"/>
  <c r="P27" i="57"/>
  <c r="P23" i="57"/>
  <c r="M50" i="57"/>
  <c r="O27" i="57"/>
  <c r="P9" i="57"/>
  <c r="P16" i="57"/>
  <c r="P39" i="57"/>
  <c r="H25" i="57"/>
  <c r="E50" i="57"/>
  <c r="H8" i="57"/>
  <c r="G8" i="57"/>
  <c r="H35" i="57"/>
  <c r="Y4" i="57"/>
  <c r="G48" i="57"/>
  <c r="G5" i="57"/>
  <c r="X9" i="57"/>
  <c r="G3" i="57"/>
  <c r="Y14" i="57"/>
  <c r="H17" i="57"/>
  <c r="O3" i="57"/>
  <c r="X5" i="57"/>
  <c r="Y12" i="57"/>
  <c r="O17" i="57"/>
  <c r="G25" i="57"/>
  <c r="G49" i="57"/>
  <c r="P3" i="57"/>
  <c r="P32" i="57"/>
  <c r="X30" i="57"/>
  <c r="Y8" i="57"/>
  <c r="O23" i="57"/>
  <c r="P39" i="55"/>
  <c r="Y4" i="55"/>
  <c r="V41" i="55"/>
  <c r="Y8" i="55"/>
  <c r="Y6" i="55"/>
  <c r="Y18" i="55"/>
  <c r="P23" i="55"/>
  <c r="P27" i="55"/>
  <c r="P9" i="55"/>
  <c r="P44" i="55"/>
  <c r="O39" i="55"/>
  <c r="P32" i="55"/>
  <c r="M50" i="55"/>
  <c r="O11" i="55"/>
  <c r="O23" i="55"/>
  <c r="P16" i="55"/>
  <c r="Q45" i="55"/>
  <c r="H17" i="55"/>
  <c r="H3" i="55"/>
  <c r="Q47" i="55"/>
  <c r="G48" i="55"/>
  <c r="X9" i="55"/>
  <c r="G3" i="55"/>
  <c r="Y14" i="55"/>
  <c r="G17" i="55"/>
  <c r="O32" i="55"/>
  <c r="O3" i="55"/>
  <c r="Y12" i="55"/>
  <c r="H35" i="55"/>
  <c r="G49" i="55"/>
  <c r="P3" i="55"/>
  <c r="H25" i="55"/>
  <c r="X3" i="55"/>
  <c r="Y10" i="55"/>
  <c r="Y16" i="55"/>
  <c r="O45" i="55"/>
  <c r="O27" i="55"/>
  <c r="H8" i="55"/>
  <c r="O17" i="55"/>
  <c r="E50" i="55"/>
  <c r="X7" i="55"/>
  <c r="Y10" i="54"/>
  <c r="P44" i="54"/>
  <c r="Y4" i="54"/>
  <c r="Y8" i="54"/>
  <c r="V4" i="54"/>
  <c r="X4" i="54" s="1"/>
  <c r="X20" i="54"/>
  <c r="Y6" i="54"/>
  <c r="Y16" i="54"/>
  <c r="X25" i="54"/>
  <c r="Y18" i="54"/>
  <c r="X16" i="54"/>
  <c r="P27" i="54"/>
  <c r="O44" i="54"/>
  <c r="P39" i="54"/>
  <c r="P23" i="54"/>
  <c r="P16" i="54"/>
  <c r="M50" i="54"/>
  <c r="P32" i="54"/>
  <c r="H25" i="54"/>
  <c r="E50" i="54"/>
  <c r="H35" i="54"/>
  <c r="G48" i="54"/>
  <c r="G49" i="54"/>
  <c r="Q45" i="54"/>
  <c r="G26" i="54"/>
  <c r="P9" i="54"/>
  <c r="G3" i="54"/>
  <c r="Q47" i="54"/>
  <c r="H3" i="54"/>
  <c r="O3" i="54"/>
  <c r="H17" i="54"/>
  <c r="O32" i="54"/>
  <c r="Y14" i="54"/>
  <c r="P3" i="54"/>
  <c r="X15" i="54"/>
  <c r="H8" i="54"/>
  <c r="Y12" i="54"/>
  <c r="X8" i="54"/>
  <c r="O16" i="54"/>
  <c r="E15" i="35"/>
  <c r="Y12" i="53"/>
  <c r="Y6" i="53"/>
  <c r="X20" i="53"/>
  <c r="Y10" i="53"/>
  <c r="X34" i="53"/>
  <c r="Y16" i="53"/>
  <c r="X16" i="53"/>
  <c r="Y8" i="53"/>
  <c r="Y18" i="53"/>
  <c r="P44" i="53"/>
  <c r="P32" i="53"/>
  <c r="P27" i="53"/>
  <c r="P16" i="53"/>
  <c r="P9" i="53"/>
  <c r="M50" i="53"/>
  <c r="Q45" i="53"/>
  <c r="Q47" i="53"/>
  <c r="H25" i="53"/>
  <c r="H8" i="53"/>
  <c r="G49" i="53"/>
  <c r="E50" i="53"/>
  <c r="G3" i="53"/>
  <c r="H17" i="53"/>
  <c r="G12" i="53"/>
  <c r="G19" i="53"/>
  <c r="P39" i="53"/>
  <c r="O45" i="53"/>
  <c r="G48" i="53"/>
  <c r="Y14" i="53"/>
  <c r="H3" i="53"/>
  <c r="O32" i="53"/>
  <c r="H35" i="53"/>
  <c r="P3" i="53"/>
  <c r="X3" i="53"/>
  <c r="X6" i="53"/>
  <c r="P23" i="53"/>
  <c r="Q28" i="52"/>
  <c r="Q36" i="52"/>
  <c r="Q23" i="52"/>
  <c r="H65" i="52"/>
  <c r="Q42" i="52"/>
  <c r="P25" i="52"/>
  <c r="Q40" i="52"/>
  <c r="Q32" i="52"/>
  <c r="Q34" i="52"/>
  <c r="Q30" i="52"/>
  <c r="H48" i="52"/>
  <c r="G67" i="52"/>
  <c r="H17" i="52"/>
  <c r="H8" i="52"/>
  <c r="H60" i="52"/>
  <c r="H25" i="52"/>
  <c r="H53" i="52"/>
  <c r="H3" i="52"/>
  <c r="H35" i="52"/>
  <c r="G53" i="52"/>
  <c r="E71" i="52"/>
  <c r="G48" i="52"/>
  <c r="Q9" i="52"/>
  <c r="P3" i="52"/>
  <c r="Q3" i="52"/>
  <c r="P44" i="52"/>
  <c r="Q16" i="52"/>
  <c r="Q38" i="52"/>
  <c r="P45" i="52"/>
  <c r="P54" i="52"/>
  <c r="I71" i="52"/>
  <c r="I69" i="52"/>
  <c r="V41" i="53" l="1"/>
  <c r="S45" i="53" s="1"/>
  <c r="U45" i="53" s="1"/>
  <c r="S47" i="50"/>
  <c r="U47" i="50" s="1"/>
  <c r="N67" i="52"/>
  <c r="K71" i="52" s="1"/>
  <c r="M71" i="52" s="1"/>
  <c r="S45" i="50"/>
  <c r="U45" i="50" s="1"/>
  <c r="S45" i="57"/>
  <c r="U45" i="57" s="1"/>
  <c r="S47" i="57"/>
  <c r="U47" i="57" s="1"/>
  <c r="S47" i="55"/>
  <c r="U47" i="55" s="1"/>
  <c r="S45" i="55"/>
  <c r="U45" i="55" s="1"/>
  <c r="V41" i="54"/>
  <c r="S45" i="54" s="1"/>
  <c r="U45" i="54" s="1"/>
  <c r="S47" i="53" l="1"/>
  <c r="U47" i="53" s="1"/>
  <c r="K69" i="52"/>
  <c r="M69" i="52" s="1"/>
  <c r="S47" i="54"/>
  <c r="U47" i="54" s="1"/>
</calcChain>
</file>

<file path=xl/sharedStrings.xml><?xml version="1.0" encoding="utf-8"?>
<sst xmlns="http://schemas.openxmlformats.org/spreadsheetml/2006/main" count="3475" uniqueCount="331">
  <si>
    <t>鄉鎮市</t>
    <phoneticPr fontId="1" type="noConversion"/>
  </si>
  <si>
    <t>區域</t>
    <phoneticPr fontId="1" type="noConversion"/>
  </si>
  <si>
    <t>大武鄉</t>
    <phoneticPr fontId="1" type="noConversion"/>
  </si>
  <si>
    <t>達仁鄉</t>
    <phoneticPr fontId="1" type="noConversion"/>
  </si>
  <si>
    <t>蘭嶼鄉</t>
    <phoneticPr fontId="1" type="noConversion"/>
  </si>
  <si>
    <t>綠島鄉</t>
    <phoneticPr fontId="1" type="noConversion"/>
  </si>
  <si>
    <t>新生里</t>
  </si>
  <si>
    <t>村里</t>
    <phoneticPr fontId="1" type="noConversion"/>
  </si>
  <si>
    <t>小計</t>
    <phoneticPr fontId="1" type="noConversion"/>
  </si>
  <si>
    <t>各村里
涵蓋率</t>
    <phoneticPr fontId="1" type="noConversion"/>
  </si>
  <si>
    <t>各區域
涵蓋率</t>
    <phoneticPr fontId="1" type="noConversion"/>
  </si>
  <si>
    <t>未派A</t>
    <phoneticPr fontId="1" type="noConversion"/>
  </si>
  <si>
    <t>A單位</t>
    <phoneticPr fontId="1" type="noConversion"/>
  </si>
  <si>
    <t>關慈</t>
    <phoneticPr fontId="1" type="noConversion"/>
  </si>
  <si>
    <t>麥子</t>
    <phoneticPr fontId="1" type="noConversion"/>
  </si>
  <si>
    <t>東美</t>
    <phoneticPr fontId="1" type="noConversion"/>
  </si>
  <si>
    <t>門諾</t>
    <phoneticPr fontId="1" type="noConversion"/>
  </si>
  <si>
    <t>馬偕</t>
    <phoneticPr fontId="1" type="noConversion"/>
  </si>
  <si>
    <t>東基</t>
    <phoneticPr fontId="1" type="noConversion"/>
  </si>
  <si>
    <t>晴安</t>
    <phoneticPr fontId="1" type="noConversion"/>
  </si>
  <si>
    <t>派A人數</t>
  </si>
  <si>
    <t>未派A</t>
  </si>
  <si>
    <t>涵蓋率</t>
  </si>
  <si>
    <t>1月</t>
    <phoneticPr fontId="1" type="noConversion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</si>
  <si>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</si>
  <si>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</si>
  <si>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</si>
  <si>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</si>
  <si>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</si>
  <si>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</si>
  <si>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</si>
  <si>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</si>
  <si>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</si>
  <si>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</si>
  <si>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</si>
  <si>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平均</t>
    <phoneticPr fontId="1" type="noConversion"/>
  </si>
  <si>
    <t>永安村</t>
  </si>
  <si>
    <t>鹿野村</t>
  </si>
  <si>
    <t>瑞和村</t>
  </si>
  <si>
    <t>瑞隆村</t>
  </si>
  <si>
    <t>瑞源村</t>
  </si>
  <si>
    <t>瑞豐村</t>
  </si>
  <si>
    <t>龍田村</t>
  </si>
  <si>
    <t>永康村</t>
  </si>
  <si>
    <t>武陵村</t>
  </si>
  <si>
    <t>紅葉村</t>
  </si>
  <si>
    <t>桃源村</t>
  </si>
  <si>
    <t>鸞山村</t>
  </si>
  <si>
    <t>關山鎮</t>
  </si>
  <si>
    <t>中福里</t>
  </si>
  <si>
    <t>月眉里</t>
  </si>
  <si>
    <t>新福里</t>
  </si>
  <si>
    <t>電光里</t>
  </si>
  <si>
    <t>德高里</t>
  </si>
  <si>
    <t>豐泉里</t>
  </si>
  <si>
    <t>麥子
關慈</t>
    <phoneticPr fontId="1" type="noConversion"/>
  </si>
  <si>
    <t>池上鄉</t>
  </si>
  <si>
    <t>大坡村</t>
  </si>
  <si>
    <t>大埔村</t>
  </si>
  <si>
    <t>振興村</t>
  </si>
  <si>
    <t>富興村</t>
  </si>
  <si>
    <t>新興村</t>
  </si>
  <si>
    <t>萬安村</t>
  </si>
  <si>
    <t>福文村</t>
  </si>
  <si>
    <t>福原村</t>
  </si>
  <si>
    <t>慶豐村</t>
  </si>
  <si>
    <t>錦園村</t>
  </si>
  <si>
    <t>海端鄉</t>
  </si>
  <si>
    <t>加拿村</t>
  </si>
  <si>
    <t>利稻村</t>
  </si>
  <si>
    <t>崁頂村</t>
  </si>
  <si>
    <t>海端村</t>
  </si>
  <si>
    <t>廣原村</t>
  </si>
  <si>
    <t>霧鹿村</t>
  </si>
  <si>
    <t>東河鄉</t>
  </si>
  <si>
    <t>北源村</t>
  </si>
  <si>
    <t>尚德村</t>
  </si>
  <si>
    <t>東河村</t>
  </si>
  <si>
    <t>泰源村</t>
  </si>
  <si>
    <t>都蘭村</t>
  </si>
  <si>
    <t>隆昌村</t>
  </si>
  <si>
    <t>興昌村</t>
  </si>
  <si>
    <t>成功鎮</t>
  </si>
  <si>
    <t>三仙里</t>
  </si>
  <si>
    <t>三民里</t>
  </si>
  <si>
    <t>和平里</t>
  </si>
  <si>
    <t>忠仁里</t>
  </si>
  <si>
    <t>忠孝里</t>
  </si>
  <si>
    <t>忠智里</t>
  </si>
  <si>
    <t>信義里</t>
  </si>
  <si>
    <t>博愛里</t>
  </si>
  <si>
    <t>靈糧堂</t>
  </si>
  <si>
    <t>長濱鄉</t>
  </si>
  <si>
    <t>三間村</t>
  </si>
  <si>
    <t>竹湖村</t>
  </si>
  <si>
    <t>忠勇村</t>
  </si>
  <si>
    <t>長濱村</t>
  </si>
  <si>
    <t>寧埔村</t>
  </si>
  <si>
    <t>樟原村</t>
  </si>
  <si>
    <t>聖母
東美</t>
    <phoneticPr fontId="1" type="noConversion"/>
  </si>
  <si>
    <t>多良村</t>
    <phoneticPr fontId="1" type="noConversion"/>
  </si>
  <si>
    <t>大武村</t>
    <phoneticPr fontId="1" type="noConversion"/>
  </si>
  <si>
    <t>大鳥村</t>
    <phoneticPr fontId="1" type="noConversion"/>
  </si>
  <si>
    <t>東清村</t>
  </si>
  <si>
    <t>紅頭村</t>
  </si>
  <si>
    <t>椰油村</t>
  </si>
  <si>
    <t>朗島村</t>
  </si>
  <si>
    <t>蘭嶼
衛生所</t>
    <phoneticPr fontId="1" type="noConversion"/>
  </si>
  <si>
    <t>大竹村</t>
  </si>
  <si>
    <t>開案人數</t>
    <phoneticPr fontId="1" type="noConversion"/>
  </si>
  <si>
    <t>尚武村</t>
  </si>
  <si>
    <t>南興村</t>
  </si>
  <si>
    <t>太麻里鄉</t>
  </si>
  <si>
    <t>三和村</t>
  </si>
  <si>
    <t>大王村</t>
  </si>
  <si>
    <t>北里村</t>
  </si>
  <si>
    <t>金崙村</t>
  </si>
  <si>
    <t>美和村</t>
  </si>
  <si>
    <t>香蘭村</t>
  </si>
  <si>
    <t>泰和村</t>
  </si>
  <si>
    <t>華源村</t>
  </si>
  <si>
    <t>卑南鄉</t>
  </si>
  <si>
    <t>太平村</t>
  </si>
  <si>
    <t>利吉村</t>
  </si>
  <si>
    <t>利嘉村</t>
  </si>
  <si>
    <t>初鹿村</t>
  </si>
  <si>
    <t>明峰村</t>
  </si>
  <si>
    <t>東興村</t>
  </si>
  <si>
    <t>美農村</t>
  </si>
  <si>
    <t>泰安村</t>
  </si>
  <si>
    <t>富山村</t>
  </si>
  <si>
    <t>富源村</t>
  </si>
  <si>
    <t>溫泉村</t>
  </si>
  <si>
    <t>嘉豐村</t>
  </si>
  <si>
    <t>賓朗村</t>
  </si>
  <si>
    <t>延平鄉</t>
  </si>
  <si>
    <t>金峰鄉</t>
  </si>
  <si>
    <t>正興村</t>
  </si>
  <si>
    <t>嘉蘭村</t>
  </si>
  <si>
    <t>賓茂村</t>
  </si>
  <si>
    <t>歷坵村</t>
  </si>
  <si>
    <t>鹿野鄉</t>
  </si>
  <si>
    <t>里瓏里</t>
    <phoneticPr fontId="1" type="noConversion"/>
  </si>
  <si>
    <t>中山里</t>
  </si>
  <si>
    <t>中心里</t>
  </si>
  <si>
    <t>X</t>
    <phoneticPr fontId="1" type="noConversion"/>
  </si>
  <si>
    <t>中正里</t>
  </si>
  <si>
    <t>中華里</t>
  </si>
  <si>
    <t>仁和里</t>
  </si>
  <si>
    <t>文化里</t>
  </si>
  <si>
    <t>民生里</t>
  </si>
  <si>
    <t>民族里</t>
  </si>
  <si>
    <t>永樂里</t>
  </si>
  <si>
    <t>光明里</t>
  </si>
  <si>
    <t>成功里</t>
  </si>
  <si>
    <t>C</t>
    <phoneticPr fontId="1" type="noConversion"/>
  </si>
  <si>
    <t>自強里</t>
  </si>
  <si>
    <t>卑南里</t>
  </si>
  <si>
    <t>岩灣里</t>
  </si>
  <si>
    <t>東海里</t>
  </si>
  <si>
    <t>知本里</t>
  </si>
  <si>
    <t>南王里</t>
  </si>
  <si>
    <t>南榮里</t>
  </si>
  <si>
    <t>建和里</t>
  </si>
  <si>
    <t>建國里</t>
  </si>
  <si>
    <t>建農里</t>
  </si>
  <si>
    <t>建興里</t>
  </si>
  <si>
    <t>馬蘭里</t>
  </si>
  <si>
    <t>紅十字</t>
    <phoneticPr fontId="1" type="noConversion"/>
  </si>
  <si>
    <t>康樂里</t>
  </si>
  <si>
    <t>富岡里</t>
  </si>
  <si>
    <t>新園里</t>
  </si>
  <si>
    <t>新興里</t>
  </si>
  <si>
    <t>豐田里</t>
  </si>
  <si>
    <t>豐安里</t>
  </si>
  <si>
    <t>豐年里</t>
  </si>
  <si>
    <t>豐谷里</t>
  </si>
  <si>
    <t>豐里里</t>
  </si>
  <si>
    <t>豐原里</t>
  </si>
  <si>
    <t>豐盛里</t>
  </si>
  <si>
    <t>豐榮里</t>
  </si>
  <si>
    <t>豐樂里</t>
  </si>
  <si>
    <t>寶桑里</t>
  </si>
  <si>
    <t>系統總開案數</t>
    <phoneticPr fontId="1" type="noConversion"/>
  </si>
  <si>
    <t>總派A數</t>
    <phoneticPr fontId="1" type="noConversion"/>
  </si>
  <si>
    <t>臺東縣派A比例</t>
    <phoneticPr fontId="1" type="noConversion"/>
  </si>
  <si>
    <t>A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</si>
  <si>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</si>
  <si>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</si>
  <si>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</si>
  <si>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G</t>
    <phoneticPr fontId="1" type="noConversion"/>
  </si>
  <si>
    <t>I</t>
    <phoneticPr fontId="1" type="noConversion"/>
  </si>
  <si>
    <t>H</t>
    <phoneticPr fontId="1" type="noConversion"/>
  </si>
  <si>
    <t>臺東A區</t>
    <phoneticPr fontId="1" type="noConversion"/>
  </si>
  <si>
    <t>臺東C區</t>
    <phoneticPr fontId="1" type="noConversion"/>
  </si>
  <si>
    <t>臺東D區</t>
    <phoneticPr fontId="1" type="noConversion"/>
  </si>
  <si>
    <t>臺東E區</t>
    <phoneticPr fontId="1" type="noConversion"/>
  </si>
  <si>
    <t>臺東F區</t>
    <phoneticPr fontId="1" type="noConversion"/>
  </si>
  <si>
    <t>臺東G區</t>
    <phoneticPr fontId="1" type="noConversion"/>
  </si>
  <si>
    <t>臺東H區</t>
    <phoneticPr fontId="1" type="noConversion"/>
  </si>
  <si>
    <t>臺東I區</t>
    <phoneticPr fontId="1" type="noConversion"/>
  </si>
  <si>
    <t>派A
人數</t>
    <phoneticPr fontId="1" type="noConversion"/>
  </si>
  <si>
    <t>開案
人數</t>
    <phoneticPr fontId="1" type="noConversion"/>
  </si>
  <si>
    <t>114年A單位服務涵蓋率</t>
    <phoneticPr fontId="1" type="noConversion"/>
  </si>
  <si>
    <t>備註</t>
    <phoneticPr fontId="1" type="noConversion"/>
  </si>
  <si>
    <r>
      <t>114年1月份A單位</t>
    </r>
    <r>
      <rPr>
        <sz val="24"/>
        <color rgb="FFFF0000"/>
        <rFont val="微軟正黑體"/>
        <family val="2"/>
        <charset val="136"/>
      </rPr>
      <t>涵蓋率</t>
    </r>
    <r>
      <rPr>
        <sz val="24"/>
        <color theme="1"/>
        <rFont val="微軟正黑體"/>
        <family val="2"/>
        <charset val="136"/>
      </rPr>
      <t>統計表
資料來源:長照平台(服務總表)</t>
    </r>
    <phoneticPr fontId="1" type="noConversion"/>
  </si>
  <si>
    <t>臺
東
市</t>
    <phoneticPr fontId="1" type="noConversion"/>
  </si>
  <si>
    <t>扣除自管區(紅字)</t>
    <phoneticPr fontId="1" type="noConversion"/>
  </si>
  <si>
    <r>
      <t>114年2月份A單位</t>
    </r>
    <r>
      <rPr>
        <sz val="24"/>
        <color rgb="FFFF0000"/>
        <rFont val="微軟正黑體"/>
        <family val="2"/>
        <charset val="136"/>
      </rPr>
      <t>涵蓋率</t>
    </r>
    <r>
      <rPr>
        <sz val="24"/>
        <color theme="1"/>
        <rFont val="微軟正黑體"/>
        <family val="2"/>
        <charset val="136"/>
      </rPr>
      <t>統計表
資料來源:長照平台(服務總表)</t>
    </r>
    <phoneticPr fontId="1" type="noConversion"/>
  </si>
  <si>
    <t>開案數扣除自管區(紅字)</t>
    <phoneticPr fontId="1" type="noConversion"/>
  </si>
  <si>
    <t>仁和里</t>
    <phoneticPr fontId="1" type="noConversion"/>
  </si>
  <si>
    <t>新生里</t>
    <phoneticPr fontId="1" type="noConversion"/>
  </si>
  <si>
    <t>成功里</t>
    <phoneticPr fontId="1" type="noConversion"/>
  </si>
  <si>
    <t>達仁鄉、綠島鄉
仁和里、新生里、成功里、仁和里</t>
    <phoneticPr fontId="1" type="noConversion"/>
  </si>
  <si>
    <r>
      <t>114年3月份A單位</t>
    </r>
    <r>
      <rPr>
        <sz val="24"/>
        <color rgb="FFFF0000"/>
        <rFont val="微軟正黑體"/>
        <family val="2"/>
        <charset val="136"/>
      </rPr>
      <t>涵蓋率</t>
    </r>
    <r>
      <rPr>
        <sz val="24"/>
        <color theme="1"/>
        <rFont val="微軟正黑體"/>
        <family val="2"/>
        <charset val="136"/>
      </rPr>
      <t>統計表
資料來源:長照平台(服務總表)</t>
    </r>
    <phoneticPr fontId="1" type="noConversion"/>
  </si>
  <si>
    <r>
      <t>114年4月份A單位</t>
    </r>
    <r>
      <rPr>
        <sz val="24"/>
        <color rgb="FFFF0000"/>
        <rFont val="微軟正黑體"/>
        <family val="2"/>
        <charset val="136"/>
      </rPr>
      <t>涵蓋率</t>
    </r>
    <r>
      <rPr>
        <sz val="24"/>
        <color theme="1"/>
        <rFont val="微軟正黑體"/>
        <family val="2"/>
        <charset val="136"/>
      </rPr>
      <t>統計表
資料來源:長照平台(服務總表)</t>
    </r>
    <phoneticPr fontId="1" type="noConversion"/>
  </si>
  <si>
    <t>製表人</t>
    <phoneticPr fontId="1" type="noConversion"/>
  </si>
  <si>
    <t>行政督導</t>
    <phoneticPr fontId="1" type="noConversion"/>
  </si>
  <si>
    <t>科室主管</t>
    <phoneticPr fontId="1" type="noConversion"/>
  </si>
  <si>
    <t>2月</t>
    <phoneticPr fontId="1" type="noConversion"/>
  </si>
  <si>
    <t>3月</t>
    <phoneticPr fontId="1" type="noConversion"/>
  </si>
  <si>
    <t>4月</t>
    <phoneticPr fontId="1" type="noConversion"/>
  </si>
  <si>
    <t>大武鄉</t>
  </si>
  <si>
    <t>蘭嶼鄉</t>
  </si>
  <si>
    <t>-</t>
    <phoneticPr fontId="1" type="noConversion"/>
  </si>
  <si>
    <t>相較前月增減率</t>
    <phoneticPr fontId="1" type="noConversion"/>
  </si>
  <si>
    <t>成
長
增
減
率</t>
    <phoneticPr fontId="1" type="noConversion"/>
  </si>
  <si>
    <r>
      <t>114年5月份A單位</t>
    </r>
    <r>
      <rPr>
        <sz val="24"/>
        <color rgb="FFFF0000"/>
        <rFont val="微軟正黑體"/>
        <family val="2"/>
        <charset val="136"/>
      </rPr>
      <t>涵蓋率</t>
    </r>
    <r>
      <rPr>
        <sz val="24"/>
        <color theme="1"/>
        <rFont val="微軟正黑體"/>
        <family val="2"/>
        <charset val="136"/>
      </rPr>
      <t>統計表
資料來源:長照平台(服務總表)</t>
    </r>
    <phoneticPr fontId="1" type="noConversion"/>
  </si>
  <si>
    <t>聖母</t>
    <phoneticPr fontId="1" type="noConversion"/>
  </si>
  <si>
    <t>區域案量</t>
    <phoneticPr fontId="1" type="noConversion"/>
  </si>
  <si>
    <t>海端鄉
145</t>
    <phoneticPr fontId="1" type="noConversion"/>
  </si>
  <si>
    <t>鹿野鄉
296</t>
    <phoneticPr fontId="1" type="noConversion"/>
  </si>
  <si>
    <t>關山鎮
257</t>
    <phoneticPr fontId="1" type="noConversion"/>
  </si>
  <si>
    <t>蘭嶼鄉
52</t>
    <phoneticPr fontId="1" type="noConversion"/>
  </si>
  <si>
    <t>延平鄉
144</t>
    <phoneticPr fontId="1" type="noConversion"/>
  </si>
  <si>
    <t>東河鄉
355</t>
    <phoneticPr fontId="1" type="noConversion"/>
  </si>
  <si>
    <t>金峰鄉
156</t>
    <phoneticPr fontId="1" type="noConversion"/>
  </si>
  <si>
    <t>長濱鄉
264</t>
    <phoneticPr fontId="1" type="noConversion"/>
  </si>
  <si>
    <t>卑南鄉
585</t>
    <phoneticPr fontId="1" type="noConversion"/>
  </si>
  <si>
    <t>池上鄉
298</t>
    <phoneticPr fontId="1" type="noConversion"/>
  </si>
  <si>
    <t>成功鎮
639</t>
    <phoneticPr fontId="1" type="noConversion"/>
  </si>
  <si>
    <t>太麻里鄉
410</t>
    <phoneticPr fontId="1" type="noConversion"/>
  </si>
  <si>
    <t>大武鄉
304</t>
    <phoneticPr fontId="1" type="noConversion"/>
  </si>
  <si>
    <t>靈糧堂</t>
    <phoneticPr fontId="1" type="noConversion"/>
  </si>
  <si>
    <t>台東B區</t>
    <phoneticPr fontId="1" type="noConversion"/>
  </si>
  <si>
    <t>台東B區+成功里</t>
    <phoneticPr fontId="1" type="noConversion"/>
  </si>
  <si>
    <t>大武鄉
310</t>
    <phoneticPr fontId="1" type="noConversion"/>
  </si>
  <si>
    <t>太麻里鄉
417</t>
    <phoneticPr fontId="1" type="noConversion"/>
  </si>
  <si>
    <t>池上鄉
290</t>
    <phoneticPr fontId="1" type="noConversion"/>
  </si>
  <si>
    <t>鹿野鄉
297</t>
    <phoneticPr fontId="1" type="noConversion"/>
  </si>
  <si>
    <t>蘭嶼鄉
55</t>
    <phoneticPr fontId="1" type="noConversion"/>
  </si>
  <si>
    <t>延平鄉
146</t>
    <phoneticPr fontId="1" type="noConversion"/>
  </si>
  <si>
    <t>長濱鄉
278</t>
    <phoneticPr fontId="1" type="noConversion"/>
  </si>
  <si>
    <t>卑南鄉
582</t>
    <phoneticPr fontId="1" type="noConversion"/>
  </si>
  <si>
    <t>關山慈濟</t>
    <phoneticPr fontId="1" type="noConversion"/>
  </si>
  <si>
    <t>一粒麥子</t>
    <phoneticPr fontId="1" type="noConversion"/>
  </si>
  <si>
    <t>蘭嶼</t>
    <phoneticPr fontId="1" type="noConversion"/>
  </si>
  <si>
    <t>一月</t>
    <phoneticPr fontId="1" type="noConversion"/>
  </si>
  <si>
    <t>二月</t>
    <phoneticPr fontId="1" type="noConversion"/>
  </si>
  <si>
    <t>三月</t>
    <phoneticPr fontId="1" type="noConversion"/>
  </si>
  <si>
    <t>四月</t>
    <phoneticPr fontId="1" type="noConversion"/>
  </si>
  <si>
    <t>五月</t>
    <phoneticPr fontId="1" type="noConversion"/>
  </si>
  <si>
    <t>六月</t>
    <phoneticPr fontId="1" type="noConversion"/>
  </si>
  <si>
    <t>七月</t>
  </si>
  <si>
    <t>八月</t>
  </si>
  <si>
    <t>九月</t>
  </si>
  <si>
    <t>十月</t>
  </si>
  <si>
    <t>十一月</t>
  </si>
  <si>
    <t>十二月</t>
  </si>
  <si>
    <r>
      <t>114年6月份A單位</t>
    </r>
    <r>
      <rPr>
        <sz val="24"/>
        <color rgb="FFFF0000"/>
        <rFont val="微軟正黑體"/>
        <family val="2"/>
        <charset val="136"/>
      </rPr>
      <t>涵蓋率</t>
    </r>
    <r>
      <rPr>
        <sz val="24"/>
        <color theme="1"/>
        <rFont val="微軟正黑體"/>
        <family val="2"/>
        <charset val="136"/>
      </rPr>
      <t>統計表</t>
    </r>
    <phoneticPr fontId="1" type="noConversion"/>
  </si>
  <si>
    <r>
      <t>114年7月份A單位</t>
    </r>
    <r>
      <rPr>
        <sz val="24"/>
        <color rgb="FFFF0000"/>
        <rFont val="微軟正黑體"/>
        <family val="2"/>
        <charset val="136"/>
      </rPr>
      <t>涵蓋率</t>
    </r>
    <r>
      <rPr>
        <sz val="24"/>
        <color theme="1"/>
        <rFont val="微軟正黑體"/>
        <family val="2"/>
        <charset val="136"/>
      </rPr>
      <t>統計表</t>
    </r>
    <phoneticPr fontId="1" type="noConversion"/>
  </si>
  <si>
    <t>大武鄉
316</t>
    <phoneticPr fontId="1" type="noConversion"/>
  </si>
  <si>
    <t>太麻里鄉
421</t>
    <phoneticPr fontId="1" type="noConversion"/>
  </si>
  <si>
    <t>成功鎮
634</t>
    <phoneticPr fontId="1" type="noConversion"/>
  </si>
  <si>
    <t>池上鄉
292</t>
    <phoneticPr fontId="1" type="noConversion"/>
  </si>
  <si>
    <t>卑南鄉
577</t>
    <phoneticPr fontId="1" type="noConversion"/>
  </si>
  <si>
    <t>長濱鄉
286</t>
    <phoneticPr fontId="1" type="noConversion"/>
  </si>
  <si>
    <t>東河鄉
352</t>
    <phoneticPr fontId="1" type="noConversion"/>
  </si>
  <si>
    <t>延平鄉
147</t>
    <phoneticPr fontId="1" type="noConversion"/>
  </si>
  <si>
    <t>蘭嶼鄉
56</t>
    <phoneticPr fontId="1" type="noConversion"/>
  </si>
  <si>
    <t>關山鎮
259</t>
    <phoneticPr fontId="1" type="noConversion"/>
  </si>
  <si>
    <t>鹿野鄉
301</t>
    <phoneticPr fontId="1" type="noConversion"/>
  </si>
  <si>
    <r>
      <t>114年8月份A單位</t>
    </r>
    <r>
      <rPr>
        <sz val="24"/>
        <color rgb="FFFF0000"/>
        <rFont val="微軟正黑體"/>
        <family val="2"/>
        <charset val="136"/>
      </rPr>
      <t>涵蓋率</t>
    </r>
    <r>
      <rPr>
        <sz val="24"/>
        <color theme="1"/>
        <rFont val="微軟正黑體"/>
        <family val="2"/>
        <charset val="136"/>
      </rPr>
      <t>統計表</t>
    </r>
    <phoneticPr fontId="1" type="noConversion"/>
  </si>
  <si>
    <t>大武鄉
317</t>
    <phoneticPr fontId="1" type="noConversion"/>
  </si>
  <si>
    <t>太麻里鄉
425</t>
    <phoneticPr fontId="1" type="noConversion"/>
  </si>
  <si>
    <t>成功鎮
640</t>
    <phoneticPr fontId="1" type="noConversion"/>
  </si>
  <si>
    <t>卑南鄉
574</t>
    <phoneticPr fontId="1" type="noConversion"/>
  </si>
  <si>
    <t>長濱鄉
294</t>
    <phoneticPr fontId="1" type="noConversion"/>
  </si>
  <si>
    <t>金峰鄉
152</t>
    <phoneticPr fontId="1" type="noConversion"/>
  </si>
  <si>
    <t>東河鄉
345</t>
    <phoneticPr fontId="1" type="noConversion"/>
  </si>
  <si>
    <t>蘭嶼鄉
54</t>
    <phoneticPr fontId="1" type="noConversion"/>
  </si>
  <si>
    <t>關山鎮
251</t>
    <phoneticPr fontId="1" type="noConversion"/>
  </si>
  <si>
    <t>鹿野鄉
305</t>
    <phoneticPr fontId="1" type="noConversion"/>
  </si>
  <si>
    <t>海端鄉
144</t>
    <phoneticPr fontId="1" type="noConversion"/>
  </si>
  <si>
    <t>督導</t>
    <phoneticPr fontId="1" type="noConversion"/>
  </si>
  <si>
    <r>
      <t>114年9月份A單位</t>
    </r>
    <r>
      <rPr>
        <sz val="24"/>
        <color rgb="FFFF0000"/>
        <rFont val="微軟正黑體"/>
        <family val="2"/>
        <charset val="136"/>
      </rPr>
      <t>涵蓋率</t>
    </r>
    <r>
      <rPr>
        <sz val="24"/>
        <color theme="1"/>
        <rFont val="微軟正黑體"/>
        <family val="2"/>
        <charset val="136"/>
      </rPr>
      <t>統計表</t>
    </r>
    <phoneticPr fontId="1" type="noConversion"/>
  </si>
  <si>
    <t>大武鄉
313</t>
    <phoneticPr fontId="1" type="noConversion"/>
  </si>
  <si>
    <t>太麻里鄉
430</t>
    <phoneticPr fontId="1" type="noConversion"/>
  </si>
  <si>
    <t>成功鎮
655</t>
    <phoneticPr fontId="1" type="noConversion"/>
  </si>
  <si>
    <t>池上鄉
287</t>
    <phoneticPr fontId="1" type="noConversion"/>
  </si>
  <si>
    <t>卑南鄉
573</t>
    <phoneticPr fontId="1" type="noConversion"/>
  </si>
  <si>
    <t>海端鄉
148</t>
    <phoneticPr fontId="1" type="noConversion"/>
  </si>
  <si>
    <t>鹿野鄉
310</t>
    <phoneticPr fontId="1" type="noConversion"/>
  </si>
  <si>
    <t>關山鎮
241</t>
    <phoneticPr fontId="1" type="noConversion"/>
  </si>
  <si>
    <t>蘭嶼鄉
53</t>
    <phoneticPr fontId="1" type="noConversion"/>
  </si>
  <si>
    <t>東河鄉
348</t>
    <phoneticPr fontId="1" type="noConversion"/>
  </si>
  <si>
    <t>金峰鄉
146</t>
    <phoneticPr fontId="1" type="noConversion"/>
  </si>
  <si>
    <t>長濱鄉
299</t>
    <phoneticPr fontId="1" type="noConversion"/>
  </si>
  <si>
    <t>大武鄉
318</t>
    <phoneticPr fontId="1" type="noConversion"/>
  </si>
  <si>
    <t>太麻里鄉
428</t>
    <phoneticPr fontId="1" type="noConversion"/>
  </si>
  <si>
    <t>成功鎮
650</t>
    <phoneticPr fontId="1" type="noConversion"/>
  </si>
  <si>
    <t>池上鄉
285</t>
    <phoneticPr fontId="1" type="noConversion"/>
  </si>
  <si>
    <t>卑南鄉
576</t>
    <phoneticPr fontId="1" type="noConversion"/>
  </si>
  <si>
    <t>海端鄉
149</t>
    <phoneticPr fontId="1" type="noConversion"/>
  </si>
  <si>
    <t>鹿野鄉
306</t>
    <phoneticPr fontId="1" type="noConversion"/>
  </si>
  <si>
    <t>關山鎮
250</t>
    <phoneticPr fontId="1" type="noConversion"/>
  </si>
  <si>
    <t>東河鄉
341</t>
    <phoneticPr fontId="1" type="noConversion"/>
  </si>
  <si>
    <r>
      <t>114年10月份A單位</t>
    </r>
    <r>
      <rPr>
        <sz val="24"/>
        <color rgb="FFFF0000"/>
        <rFont val="微軟正黑體"/>
        <family val="2"/>
        <charset val="136"/>
      </rPr>
      <t>涵蓋率</t>
    </r>
    <r>
      <rPr>
        <sz val="24"/>
        <color theme="1"/>
        <rFont val="微軟正黑體"/>
        <family val="2"/>
        <charset val="136"/>
      </rPr>
      <t>統計表</t>
    </r>
    <phoneticPr fontId="1" type="noConversion"/>
  </si>
  <si>
    <t>長濱鄉
300</t>
    <phoneticPr fontId="1" type="noConversion"/>
  </si>
  <si>
    <t>東美/麥子</t>
    <phoneticPr fontId="1" type="noConversion"/>
  </si>
  <si>
    <t>紅十字/聖母</t>
    <phoneticPr fontId="1" type="noConversion"/>
  </si>
  <si>
    <r>
      <t>114年11月份A單位</t>
    </r>
    <r>
      <rPr>
        <sz val="24"/>
        <color rgb="FFFF0000"/>
        <rFont val="微軟正黑體"/>
        <family val="2"/>
        <charset val="136"/>
      </rPr>
      <t>涵蓋率</t>
    </r>
    <r>
      <rPr>
        <sz val="24"/>
        <color theme="1"/>
        <rFont val="微軟正黑體"/>
        <family val="2"/>
        <charset val="136"/>
      </rPr>
      <t>統計表</t>
    </r>
    <phoneticPr fontId="1" type="noConversion"/>
  </si>
  <si>
    <t>大武鄉
322</t>
    <phoneticPr fontId="1" type="noConversion"/>
  </si>
  <si>
    <t>太麻里鄉
444</t>
    <phoneticPr fontId="1" type="noConversion"/>
  </si>
  <si>
    <t>成功鎮
656</t>
    <phoneticPr fontId="1" type="noConversion"/>
  </si>
  <si>
    <t>卑南鄉
587</t>
    <phoneticPr fontId="1" type="noConversion"/>
  </si>
  <si>
    <t>海端鄉
151</t>
    <phoneticPr fontId="1" type="noConversion"/>
  </si>
  <si>
    <t>關山鎮
255</t>
    <phoneticPr fontId="1" type="noConversion"/>
  </si>
  <si>
    <t>延平鄉
154</t>
    <phoneticPr fontId="1" type="noConversion"/>
  </si>
  <si>
    <t>金峰鄉
157</t>
    <phoneticPr fontId="1" type="noConversion"/>
  </si>
  <si>
    <t>長濱鄉
301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</si>
</sst>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%"/>
  </numFmts>
  <fonts count="2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20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4"/>
      <color theme="1"/>
      <name val="新細明體"/>
      <family val="2"/>
      <charset val="136"/>
      <scheme val="minor"/>
    </font>
    <font>
      <sz val="14"/>
      <color rgb="FFFF0000"/>
      <name val="微軟正黑體"/>
      <family val="2"/>
      <charset val="136"/>
    </font>
    <font>
      <sz val="14"/>
      <color rgb="FFFF0000"/>
      <name val="新細明體"/>
      <family val="2"/>
      <charset val="136"/>
      <scheme val="minor"/>
    </font>
    <font>
      <sz val="16"/>
      <color theme="1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sz val="16"/>
      <color rgb="FFFF0000"/>
      <name val="微軟正黑體"/>
      <family val="2"/>
      <charset val="136"/>
    </font>
    <font>
      <sz val="24"/>
      <color theme="1"/>
      <name val="微軟正黑體"/>
      <family val="2"/>
      <charset val="136"/>
    </font>
    <font>
      <sz val="24"/>
      <color rgb="FFFF0000"/>
      <name val="微軟正黑體"/>
      <family val="2"/>
      <charset val="136"/>
    </font>
    <font>
      <sz val="14"/>
      <color rgb="FFFF00FF"/>
      <name val="微軟正黑體"/>
      <family val="2"/>
      <charset val="136"/>
    </font>
    <font>
      <b/>
      <sz val="14"/>
      <color rgb="FFFF0000"/>
      <name val="新細明體"/>
      <family val="2"/>
      <charset val="136"/>
      <scheme val="minor"/>
    </font>
    <font>
      <b/>
      <sz val="14"/>
      <color rgb="FFFF0000"/>
      <name val="微軟正黑體"/>
      <family val="2"/>
      <charset val="136"/>
    </font>
    <font>
      <sz val="14"/>
      <name val="微軟正黑體"/>
      <family val="2"/>
      <charset val="136"/>
    </font>
    <font>
      <sz val="14"/>
      <name val="新細明體"/>
      <family val="2"/>
      <charset val="136"/>
      <scheme val="minor"/>
    </font>
    <font>
      <sz val="22"/>
      <color theme="1"/>
      <name val="微軟正黑體"/>
      <family val="2"/>
      <charset val="136"/>
    </font>
    <font>
      <sz val="24"/>
      <color rgb="FFFF0000"/>
      <name val="標楷體"/>
      <family val="4"/>
      <charset val="136"/>
    </font>
    <font>
      <b/>
      <sz val="14"/>
      <color rgb="FFFF0000"/>
      <name val="Microsoft JhengHei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0" fontId="3" fillId="0" borderId="1" xfId="1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0" fontId="6" fillId="0" borderId="1" xfId="1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0" fontId="6" fillId="5" borderId="1" xfId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10" fontId="15" fillId="11" borderId="1" xfId="1" applyNumberFormat="1" applyFont="1" applyFill="1" applyBorder="1" applyAlignment="1">
      <alignment horizontal="center" vertical="center" wrapText="1"/>
    </xf>
    <xf numFmtId="10" fontId="15" fillId="11" borderId="1" xfId="1" applyNumberFormat="1" applyFont="1" applyFill="1" applyBorder="1" applyAlignment="1">
      <alignment horizontal="center" vertical="center"/>
    </xf>
    <xf numFmtId="10" fontId="6" fillId="5" borderId="1" xfId="1" applyNumberFormat="1" applyFont="1" applyFill="1" applyBorder="1" applyAlignment="1">
      <alignment horizontal="center" vertical="center" wrapText="1"/>
    </xf>
    <xf numFmtId="10" fontId="15" fillId="5" borderId="1" xfId="1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0" fontId="18" fillId="5" borderId="1" xfId="1" applyNumberFormat="1" applyFont="1" applyFill="1" applyBorder="1" applyAlignment="1">
      <alignment horizontal="center" vertical="center" wrapText="1"/>
    </xf>
    <xf numFmtId="10" fontId="18" fillId="5" borderId="1" xfId="1" applyNumberFormat="1" applyFont="1" applyFill="1" applyBorder="1" applyAlignment="1">
      <alignment horizontal="center" vertical="center"/>
    </xf>
    <xf numFmtId="10" fontId="8" fillId="0" borderId="1" xfId="1" applyNumberFormat="1" applyFont="1" applyBorder="1" applyAlignment="1">
      <alignment horizontal="center" vertical="center"/>
    </xf>
    <xf numFmtId="10" fontId="8" fillId="5" borderId="1" xfId="1" applyNumberFormat="1" applyFont="1" applyFill="1" applyBorder="1" applyAlignment="1">
      <alignment horizontal="center" vertical="center"/>
    </xf>
    <xf numFmtId="10" fontId="17" fillId="5" borderId="1" xfId="1" applyNumberFormat="1" applyFont="1" applyFill="1" applyBorder="1" applyAlignment="1">
      <alignment horizontal="center" vertical="center" wrapText="1"/>
    </xf>
    <xf numFmtId="10" fontId="17" fillId="5" borderId="1" xfId="1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176" fontId="0" fillId="0" borderId="1" xfId="1" applyNumberFormat="1" applyFont="1" applyBorder="1">
      <alignment vertical="center"/>
    </xf>
    <xf numFmtId="10" fontId="0" fillId="0" borderId="1" xfId="1" applyNumberFormat="1" applyFont="1" applyBorder="1">
      <alignment vertical="center"/>
    </xf>
    <xf numFmtId="10" fontId="0" fillId="0" borderId="1" xfId="0" applyNumberFormat="1" applyBorder="1">
      <alignment vertical="center"/>
    </xf>
    <xf numFmtId="10" fontId="0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2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0" fontId="10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0" fontId="10" fillId="5" borderId="5" xfId="1" applyNumberFormat="1" applyFont="1" applyFill="1" applyBorder="1" applyAlignment="1">
      <alignment horizontal="center" vertical="center"/>
    </xf>
    <xf numFmtId="10" fontId="10" fillId="5" borderId="7" xfId="1" applyNumberFormat="1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15" fillId="11" borderId="1" xfId="1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0" fontId="6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0" fontId="15" fillId="11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0" fontId="15" fillId="11" borderId="8" xfId="1" applyNumberFormat="1" applyFont="1" applyFill="1" applyBorder="1" applyAlignment="1">
      <alignment horizontal="center" vertical="center"/>
    </xf>
    <xf numFmtId="10" fontId="15" fillId="11" borderId="12" xfId="1" applyNumberFormat="1" applyFont="1" applyFill="1" applyBorder="1" applyAlignment="1">
      <alignment horizontal="center" vertical="center"/>
    </xf>
    <xf numFmtId="10" fontId="15" fillId="11" borderId="9" xfId="1" applyNumberFormat="1" applyFont="1" applyFill="1" applyBorder="1" applyAlignment="1">
      <alignment horizontal="center" vertical="center"/>
    </xf>
    <xf numFmtId="10" fontId="15" fillId="11" borderId="13" xfId="1" applyNumberFormat="1" applyFont="1" applyFill="1" applyBorder="1" applyAlignment="1">
      <alignment horizontal="center" vertical="center"/>
    </xf>
    <xf numFmtId="10" fontId="15" fillId="11" borderId="10" xfId="1" applyNumberFormat="1" applyFont="1" applyFill="1" applyBorder="1" applyAlignment="1">
      <alignment horizontal="center" vertical="center"/>
    </xf>
    <xf numFmtId="10" fontId="15" fillId="11" borderId="14" xfId="1" applyNumberFormat="1" applyFont="1" applyFill="1" applyBorder="1" applyAlignment="1">
      <alignment horizontal="center" vertical="center"/>
    </xf>
    <xf numFmtId="10" fontId="15" fillId="11" borderId="5" xfId="1" applyNumberFormat="1" applyFont="1" applyFill="1" applyBorder="1" applyAlignment="1">
      <alignment horizontal="center" vertical="center"/>
    </xf>
    <xf numFmtId="10" fontId="15" fillId="11" borderId="7" xfId="1" applyNumberFormat="1" applyFont="1" applyFill="1" applyBorder="1" applyAlignment="1">
      <alignment horizontal="center" vertical="center"/>
    </xf>
    <xf numFmtId="10" fontId="15" fillId="5" borderId="8" xfId="1" applyNumberFormat="1" applyFont="1" applyFill="1" applyBorder="1" applyAlignment="1">
      <alignment horizontal="center" vertical="center"/>
    </xf>
    <xf numFmtId="10" fontId="15" fillId="5" borderId="12" xfId="1" applyNumberFormat="1" applyFont="1" applyFill="1" applyBorder="1" applyAlignment="1">
      <alignment horizontal="center" vertical="center"/>
    </xf>
    <xf numFmtId="10" fontId="15" fillId="5" borderId="9" xfId="1" applyNumberFormat="1" applyFont="1" applyFill="1" applyBorder="1" applyAlignment="1">
      <alignment horizontal="center" vertical="center"/>
    </xf>
    <xf numFmtId="10" fontId="15" fillId="5" borderId="13" xfId="1" applyNumberFormat="1" applyFont="1" applyFill="1" applyBorder="1" applyAlignment="1">
      <alignment horizontal="center" vertical="center"/>
    </xf>
    <xf numFmtId="10" fontId="15" fillId="5" borderId="10" xfId="1" applyNumberFormat="1" applyFont="1" applyFill="1" applyBorder="1" applyAlignment="1">
      <alignment horizontal="center" vertical="center"/>
    </xf>
    <xf numFmtId="10" fontId="15" fillId="5" borderId="14" xfId="1" applyNumberFormat="1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0" fontId="18" fillId="5" borderId="1" xfId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/>
    </xf>
    <xf numFmtId="10" fontId="18" fillId="5" borderId="1" xfId="1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9">
    <dxf>
      <fill>
        <patternFill>
          <bgColor theme="9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00FF"/>
      <color rgb="FFFF9999"/>
      <color rgb="FF00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81325184899736E-2"/>
          <c:y val="1.9543291328080661E-2"/>
          <c:w val="0.8884002554995144"/>
          <c:h val="0.68866487704024193"/>
        </c:manualLayout>
      </c:layout>
      <c:lineChart>
        <c:grouping val="standard"/>
        <c:varyColors val="0"/>
        <c:ser>
          <c:idx val="5"/>
          <c:order val="5"/>
          <c:tx>
            <c:strRef>
              <c:f>數值比例!$A$59</c:f>
              <c:strCache>
                <c:ptCount val="1"/>
                <c:pt idx="0">
                  <c:v>東基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數值比例!$B$53:$G$53</c:f>
              <c:strCache>
                <c:ptCount val="6"/>
                <c:pt idx="0">
                  <c:v>一月</c:v>
                </c:pt>
                <c:pt idx="1">
                  <c:v>二月</c:v>
                </c:pt>
                <c:pt idx="2">
                  <c:v>三月</c:v>
                </c:pt>
                <c:pt idx="3">
                  <c:v>四月</c:v>
                </c:pt>
                <c:pt idx="4">
                  <c:v>五月</c:v>
                </c:pt>
                <c:pt idx="5">
                  <c:v>六月</c:v>
                </c:pt>
              </c:strCache>
            </c:strRef>
          </c:cat>
          <c:val>
            <c:numRef>
              <c:f>數值比例!$B$59:$G$59</c:f>
              <c:numCache>
                <c:formatCode>0.00%</c:formatCode>
                <c:ptCount val="6"/>
                <c:pt idx="0">
                  <c:v>0.90560748757466347</c:v>
                </c:pt>
                <c:pt idx="1">
                  <c:v>0.91303330100991964</c:v>
                </c:pt>
                <c:pt idx="2">
                  <c:v>0.90194864432291144</c:v>
                </c:pt>
                <c:pt idx="3">
                  <c:v>0.90159423069933931</c:v>
                </c:pt>
                <c:pt idx="4">
                  <c:v>0.88021194012624271</c:v>
                </c:pt>
                <c:pt idx="5">
                  <c:v>0.84906934485973373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5F-4A04-96E7-1AE4DA331F5A}"/>
            </c:ext>
          </c:extLst>
        </c:ser>
        <c:ser>
          <c:idx val="6"/>
          <c:order val="6"/>
          <c:tx>
            <c:strRef>
              <c:f>數值比例!$A$60</c:f>
              <c:strCache>
                <c:ptCount val="1"/>
                <c:pt idx="0">
                  <c:v>聖母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數值比例!$B$53:$G$53</c:f>
              <c:strCache>
                <c:ptCount val="6"/>
                <c:pt idx="0">
                  <c:v>一月</c:v>
                </c:pt>
                <c:pt idx="1">
                  <c:v>二月</c:v>
                </c:pt>
                <c:pt idx="2">
                  <c:v>三月</c:v>
                </c:pt>
                <c:pt idx="3">
                  <c:v>四月</c:v>
                </c:pt>
                <c:pt idx="4">
                  <c:v>五月</c:v>
                </c:pt>
                <c:pt idx="5">
                  <c:v>六月</c:v>
                </c:pt>
              </c:strCache>
            </c:strRef>
          </c:cat>
          <c:val>
            <c:numRef>
              <c:f>數值比例!$B$60:$G$60</c:f>
              <c:numCache>
                <c:formatCode>0.00%</c:formatCode>
                <c:ptCount val="6"/>
                <c:pt idx="0">
                  <c:v>0.34643734643734642</c:v>
                </c:pt>
                <c:pt idx="1">
                  <c:v>0.36014851485148514</c:v>
                </c:pt>
                <c:pt idx="2">
                  <c:v>0.36091127098321341</c:v>
                </c:pt>
                <c:pt idx="3">
                  <c:v>0.39806922533553096</c:v>
                </c:pt>
                <c:pt idx="4">
                  <c:v>0.41574421513445903</c:v>
                </c:pt>
                <c:pt idx="5">
                  <c:v>0.43814999999999998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75F-4A04-96E7-1AE4DA331F5A}"/>
            </c:ext>
          </c:extLst>
        </c:ser>
        <c:ser>
          <c:idx val="7"/>
          <c:order val="7"/>
          <c:tx>
            <c:strRef>
              <c:f>數值比例!$A$61</c:f>
              <c:strCache>
                <c:ptCount val="1"/>
                <c:pt idx="0">
                  <c:v>蘭嶼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數值比例!$B$53:$G$53</c:f>
              <c:strCache>
                <c:ptCount val="6"/>
                <c:pt idx="0">
                  <c:v>一月</c:v>
                </c:pt>
                <c:pt idx="1">
                  <c:v>二月</c:v>
                </c:pt>
                <c:pt idx="2">
                  <c:v>三月</c:v>
                </c:pt>
                <c:pt idx="3">
                  <c:v>四月</c:v>
                </c:pt>
                <c:pt idx="4">
                  <c:v>五月</c:v>
                </c:pt>
                <c:pt idx="5">
                  <c:v>六月</c:v>
                </c:pt>
              </c:strCache>
            </c:strRef>
          </c:cat>
          <c:val>
            <c:numRef>
              <c:f>數值比例!$B$61:$G$61</c:f>
              <c:numCache>
                <c:formatCode>0.00%</c:formatCode>
                <c:ptCount val="6"/>
                <c:pt idx="0">
                  <c:v>0.78947368421052633</c:v>
                </c:pt>
                <c:pt idx="1">
                  <c:v>0.81666666666666665</c:v>
                </c:pt>
                <c:pt idx="2">
                  <c:v>0.80701754385964908</c:v>
                </c:pt>
                <c:pt idx="3">
                  <c:v>0.78181818181818186</c:v>
                </c:pt>
                <c:pt idx="4">
                  <c:v>0.82692307692307687</c:v>
                </c:pt>
                <c:pt idx="5">
                  <c:v>0.87270000000000003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75F-4A04-96E7-1AE4DA331F5A}"/>
            </c:ext>
          </c:extLst>
        </c:ser>
        <c:ser>
          <c:idx val="8"/>
          <c:order val="8"/>
          <c:tx>
            <c:strRef>
              <c:f>數值比例!$A$62</c:f>
              <c:strCache>
                <c:ptCount val="1"/>
                <c:pt idx="0">
                  <c:v>紅十字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數值比例!$B$53:$G$53</c:f>
              <c:strCache>
                <c:ptCount val="6"/>
                <c:pt idx="0">
                  <c:v>一月</c:v>
                </c:pt>
                <c:pt idx="1">
                  <c:v>二月</c:v>
                </c:pt>
                <c:pt idx="2">
                  <c:v>三月</c:v>
                </c:pt>
                <c:pt idx="3">
                  <c:v>四月</c:v>
                </c:pt>
                <c:pt idx="4">
                  <c:v>五月</c:v>
                </c:pt>
                <c:pt idx="5">
                  <c:v>六月</c:v>
                </c:pt>
              </c:strCache>
            </c:strRef>
          </c:cat>
          <c:val>
            <c:numRef>
              <c:f>數值比例!$B$62:$G$62</c:f>
              <c:numCache>
                <c:formatCode>0.00%</c:formatCode>
                <c:ptCount val="6"/>
                <c:pt idx="0">
                  <c:v>0.90719193835892131</c:v>
                </c:pt>
                <c:pt idx="1">
                  <c:v>0.91556673880840767</c:v>
                </c:pt>
                <c:pt idx="2">
                  <c:v>0.92993353541094381</c:v>
                </c:pt>
                <c:pt idx="3">
                  <c:v>0.89949734000938808</c:v>
                </c:pt>
                <c:pt idx="4">
                  <c:v>0.84486289300596384</c:v>
                </c:pt>
                <c:pt idx="5">
                  <c:v>0.81115626074991398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75F-4A04-96E7-1AE4DA331F5A}"/>
            </c:ext>
          </c:extLst>
        </c:ser>
        <c:ser>
          <c:idx val="9"/>
          <c:order val="9"/>
          <c:tx>
            <c:strRef>
              <c:f>數值比例!$A$63</c:f>
              <c:strCache>
                <c:ptCount val="1"/>
                <c:pt idx="0">
                  <c:v>晴安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數值比例!$B$53:$G$53</c:f>
              <c:strCache>
                <c:ptCount val="6"/>
                <c:pt idx="0">
                  <c:v>一月</c:v>
                </c:pt>
                <c:pt idx="1">
                  <c:v>二月</c:v>
                </c:pt>
                <c:pt idx="2">
                  <c:v>三月</c:v>
                </c:pt>
                <c:pt idx="3">
                  <c:v>四月</c:v>
                </c:pt>
                <c:pt idx="4">
                  <c:v>五月</c:v>
                </c:pt>
                <c:pt idx="5">
                  <c:v>六月</c:v>
                </c:pt>
              </c:strCache>
            </c:strRef>
          </c:cat>
          <c:val>
            <c:numRef>
              <c:f>數值比例!$B$63:$G$63</c:f>
              <c:numCache>
                <c:formatCode>0.00%</c:formatCode>
                <c:ptCount val="6"/>
                <c:pt idx="0">
                  <c:v>0.95768218713763265</c:v>
                </c:pt>
                <c:pt idx="1">
                  <c:v>0.93417036625971139</c:v>
                </c:pt>
                <c:pt idx="2">
                  <c:v>0.94826690565326932</c:v>
                </c:pt>
                <c:pt idx="3">
                  <c:v>0.95749571183533444</c:v>
                </c:pt>
                <c:pt idx="4">
                  <c:v>0.93886174159320279</c:v>
                </c:pt>
                <c:pt idx="5">
                  <c:v>0.94062712368331636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75F-4A04-96E7-1AE4DA331F5A}"/>
            </c:ext>
          </c:extLst>
        </c:ser>
        <c:ser>
          <c:idx val="10"/>
          <c:order val="10"/>
          <c:tx>
            <c:strRef>
              <c:f>數值比例!$A$64</c:f>
              <c:strCache>
                <c:ptCount val="1"/>
                <c:pt idx="0">
                  <c:v>馬偕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數值比例!$B$53:$G$53</c:f>
              <c:strCache>
                <c:ptCount val="6"/>
                <c:pt idx="0">
                  <c:v>一月</c:v>
                </c:pt>
                <c:pt idx="1">
                  <c:v>二月</c:v>
                </c:pt>
                <c:pt idx="2">
                  <c:v>三月</c:v>
                </c:pt>
                <c:pt idx="3">
                  <c:v>四月</c:v>
                </c:pt>
                <c:pt idx="4">
                  <c:v>五月</c:v>
                </c:pt>
                <c:pt idx="5">
                  <c:v>六月</c:v>
                </c:pt>
              </c:strCache>
            </c:strRef>
          </c:cat>
          <c:val>
            <c:numRef>
              <c:f>數值比例!$B$64:$G$64</c:f>
              <c:numCache>
                <c:formatCode>0.00%</c:formatCode>
                <c:ptCount val="6"/>
                <c:pt idx="0">
                  <c:v>0.86638021381777763</c:v>
                </c:pt>
                <c:pt idx="1">
                  <c:v>0.8532145199721568</c:v>
                </c:pt>
                <c:pt idx="2">
                  <c:v>0.86537893603571558</c:v>
                </c:pt>
                <c:pt idx="3">
                  <c:v>0.86904084475060239</c:v>
                </c:pt>
                <c:pt idx="4">
                  <c:v>0.86351950918724096</c:v>
                </c:pt>
                <c:pt idx="5">
                  <c:v>0.83864139976130248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75F-4A04-96E7-1AE4DA331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7262352"/>
        <c:axId val="75724603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數值比例!$A$54</c15:sqref>
                        </c15:formulaRef>
                      </c:ext>
                    </c:extLst>
                    <c:strCache>
                      <c:ptCount val="1"/>
                      <c:pt idx="0">
                        <c:v>門諾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數值比例!$B$53:$G$53</c15:sqref>
                        </c15:formulaRef>
                      </c:ext>
                    </c:extLst>
                    <c:strCache>
                      <c:ptCount val="6"/>
                      <c:pt idx="0">
                        <c:v>一月</c:v>
                      </c:pt>
                      <c:pt idx="1">
                        <c:v>二月</c:v>
                      </c:pt>
                      <c:pt idx="2">
                        <c:v>三月</c:v>
                      </c:pt>
                      <c:pt idx="3">
                        <c:v>四月</c:v>
                      </c:pt>
                      <c:pt idx="4">
                        <c:v>五月</c:v>
                      </c:pt>
                      <c:pt idx="5">
                        <c:v>六月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數值比例!$B$54:$G$54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0.71989269715595383</c:v>
                      </c:pt>
                      <c:pt idx="1">
                        <c:v>0.7478548243687666</c:v>
                      </c:pt>
                      <c:pt idx="2">
                        <c:v>0.76502143634153108</c:v>
                      </c:pt>
                      <c:pt idx="3">
                        <c:v>0.79935028733167512</c:v>
                      </c:pt>
                      <c:pt idx="4">
                        <c:v>0.83837494664959455</c:v>
                      </c:pt>
                      <c:pt idx="5">
                        <c:v>0.81174999999999997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75F-4A04-96E7-1AE4DA331F5A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數值比例!$A$55</c15:sqref>
                        </c15:formulaRef>
                      </c:ext>
                    </c:extLst>
                    <c:strCache>
                      <c:ptCount val="1"/>
                      <c:pt idx="0">
                        <c:v>靈糧堂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數值比例!$B$53:$G$53</c15:sqref>
                        </c15:formulaRef>
                      </c:ext>
                    </c:extLst>
                    <c:strCache>
                      <c:ptCount val="6"/>
                      <c:pt idx="0">
                        <c:v>一月</c:v>
                      </c:pt>
                      <c:pt idx="1">
                        <c:v>二月</c:v>
                      </c:pt>
                      <c:pt idx="2">
                        <c:v>三月</c:v>
                      </c:pt>
                      <c:pt idx="3">
                        <c:v>四月</c:v>
                      </c:pt>
                      <c:pt idx="4">
                        <c:v>五月</c:v>
                      </c:pt>
                      <c:pt idx="5">
                        <c:v>六月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數值比例!$B$55:$G$55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0.60160000000000002</c:v>
                      </c:pt>
                      <c:pt idx="1">
                        <c:v>0.62658227848101267</c:v>
                      </c:pt>
                      <c:pt idx="2">
                        <c:v>0.64331210191082799</c:v>
                      </c:pt>
                      <c:pt idx="3">
                        <c:v>0.63765822784810122</c:v>
                      </c:pt>
                      <c:pt idx="4">
                        <c:v>0.63223787167449141</c:v>
                      </c:pt>
                      <c:pt idx="5">
                        <c:v>0.67610000000000003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75F-4A04-96E7-1AE4DA331F5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數值比例!$A$56</c15:sqref>
                        </c15:formulaRef>
                      </c:ext>
                    </c:extLst>
                    <c:strCache>
                      <c:ptCount val="1"/>
                      <c:pt idx="0">
                        <c:v>關山慈濟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數值比例!$B$53:$G$53</c15:sqref>
                        </c15:formulaRef>
                      </c:ext>
                    </c:extLst>
                    <c:strCache>
                      <c:ptCount val="6"/>
                      <c:pt idx="0">
                        <c:v>一月</c:v>
                      </c:pt>
                      <c:pt idx="1">
                        <c:v>二月</c:v>
                      </c:pt>
                      <c:pt idx="2">
                        <c:v>三月</c:v>
                      </c:pt>
                      <c:pt idx="3">
                        <c:v>四月</c:v>
                      </c:pt>
                      <c:pt idx="4">
                        <c:v>五月</c:v>
                      </c:pt>
                      <c:pt idx="5">
                        <c:v>六月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數值比例!$B$56:$G$56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0.66740592086689288</c:v>
                      </c:pt>
                      <c:pt idx="1">
                        <c:v>0.54724515760502668</c:v>
                      </c:pt>
                      <c:pt idx="2">
                        <c:v>0.5347241331865713</c:v>
                      </c:pt>
                      <c:pt idx="3">
                        <c:v>0.53410182133942552</c:v>
                      </c:pt>
                      <c:pt idx="4">
                        <c:v>0.54816486071851911</c:v>
                      </c:pt>
                      <c:pt idx="5">
                        <c:v>0.57533333333333336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75F-4A04-96E7-1AE4DA331F5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數值比例!$A$57</c15:sqref>
                        </c15:formulaRef>
                      </c:ext>
                    </c:extLst>
                    <c:strCache>
                      <c:ptCount val="1"/>
                      <c:pt idx="0">
                        <c:v>一粒麥子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數值比例!$B$53:$G$53</c15:sqref>
                        </c15:formulaRef>
                      </c:ext>
                    </c:extLst>
                    <c:strCache>
                      <c:ptCount val="6"/>
                      <c:pt idx="0">
                        <c:v>一月</c:v>
                      </c:pt>
                      <c:pt idx="1">
                        <c:v>二月</c:v>
                      </c:pt>
                      <c:pt idx="2">
                        <c:v>三月</c:v>
                      </c:pt>
                      <c:pt idx="3">
                        <c:v>四月</c:v>
                      </c:pt>
                      <c:pt idx="4">
                        <c:v>五月</c:v>
                      </c:pt>
                      <c:pt idx="5">
                        <c:v>六月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數值比例!$B$57:$G$57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0.62721213637082263</c:v>
                      </c:pt>
                      <c:pt idx="1">
                        <c:v>0.63578845031176967</c:v>
                      </c:pt>
                      <c:pt idx="2">
                        <c:v>0.62682201858543651</c:v>
                      </c:pt>
                      <c:pt idx="3">
                        <c:v>0.61941638760591611</c:v>
                      </c:pt>
                      <c:pt idx="4">
                        <c:v>0.64975832518920218</c:v>
                      </c:pt>
                      <c:pt idx="5">
                        <c:v>0.68863150978140775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75F-4A04-96E7-1AE4DA331F5A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數值比例!$A$58</c15:sqref>
                        </c15:formulaRef>
                      </c:ext>
                    </c:extLst>
                    <c:strCache>
                      <c:ptCount val="1"/>
                      <c:pt idx="0">
                        <c:v>東美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數值比例!$B$53:$G$53</c15:sqref>
                        </c15:formulaRef>
                      </c:ext>
                    </c:extLst>
                    <c:strCache>
                      <c:ptCount val="6"/>
                      <c:pt idx="0">
                        <c:v>一月</c:v>
                      </c:pt>
                      <c:pt idx="1">
                        <c:v>二月</c:v>
                      </c:pt>
                      <c:pt idx="2">
                        <c:v>三月</c:v>
                      </c:pt>
                      <c:pt idx="3">
                        <c:v>四月</c:v>
                      </c:pt>
                      <c:pt idx="4">
                        <c:v>五月</c:v>
                      </c:pt>
                      <c:pt idx="5">
                        <c:v>六月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數值比例!$B$58:$G$58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0.64290733668357558</c:v>
                      </c:pt>
                      <c:pt idx="1">
                        <c:v>0.67043504892111838</c:v>
                      </c:pt>
                      <c:pt idx="2">
                        <c:v>0.66995047334320668</c:v>
                      </c:pt>
                      <c:pt idx="3">
                        <c:v>0.68582466377037732</c:v>
                      </c:pt>
                      <c:pt idx="4">
                        <c:v>0.70653584216612575</c:v>
                      </c:pt>
                      <c:pt idx="5">
                        <c:v>0.72650956352807794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75F-4A04-96E7-1AE4DA331F5A}"/>
                  </c:ext>
                </c:extLst>
              </c15:ser>
            </c15:filteredLineSeries>
          </c:ext>
        </c:extLst>
      </c:lineChart>
      <c:catAx>
        <c:axId val="75726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757246032"/>
        <c:crosses val="autoZero"/>
        <c:auto val="1"/>
        <c:lblAlgn val="ctr"/>
        <c:lblOffset val="100"/>
        <c:noMultiLvlLbl val="0"/>
      </c:catAx>
      <c:valAx>
        <c:axId val="75724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7572623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數值比例!$A$54</c:f>
              <c:strCache>
                <c:ptCount val="1"/>
                <c:pt idx="0">
                  <c:v>門諾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28F-4CD7-989B-49AABA7E9F2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28F-4CD7-989B-49AABA7E9F2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28F-4CD7-989B-49AABA7E9F2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28F-4CD7-989B-49AABA7E9F2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28F-4CD7-989B-49AABA7E9F28}"/>
                </c:ext>
              </c:extLst>
            </c:dLbl>
            <c:dLbl>
              <c:idx val="5"/>
              <c:layout>
                <c:manualLayout>
                  <c:x val="2.1926641786977941E-2"/>
                  <c:y val="-2.6442677064954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TW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28F-4CD7-989B-49AABA7E9F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數值比例!$B$53:$G$53</c:f>
              <c:strCache>
                <c:ptCount val="6"/>
                <c:pt idx="0">
                  <c:v>一月</c:v>
                </c:pt>
                <c:pt idx="1">
                  <c:v>二月</c:v>
                </c:pt>
                <c:pt idx="2">
                  <c:v>三月</c:v>
                </c:pt>
                <c:pt idx="3">
                  <c:v>四月</c:v>
                </c:pt>
                <c:pt idx="4">
                  <c:v>五月</c:v>
                </c:pt>
                <c:pt idx="5">
                  <c:v>六月</c:v>
                </c:pt>
              </c:strCache>
            </c:strRef>
          </c:cat>
          <c:val>
            <c:numRef>
              <c:f>數值比例!$B$54:$G$54</c:f>
              <c:numCache>
                <c:formatCode>0.00%</c:formatCode>
                <c:ptCount val="6"/>
                <c:pt idx="0">
                  <c:v>0.71989269715595383</c:v>
                </c:pt>
                <c:pt idx="1">
                  <c:v>0.7478548243687666</c:v>
                </c:pt>
                <c:pt idx="2">
                  <c:v>0.76502143634153108</c:v>
                </c:pt>
                <c:pt idx="3">
                  <c:v>0.79935028733167512</c:v>
                </c:pt>
                <c:pt idx="4">
                  <c:v>0.83837494664959455</c:v>
                </c:pt>
                <c:pt idx="5">
                  <c:v>0.81174999999999997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F-4CD7-989B-49AABA7E9F28}"/>
            </c:ext>
          </c:extLst>
        </c:ser>
        <c:ser>
          <c:idx val="1"/>
          <c:order val="1"/>
          <c:tx>
            <c:strRef>
              <c:f>數值比例!$A$55</c:f>
              <c:strCache>
                <c:ptCount val="1"/>
                <c:pt idx="0">
                  <c:v>靈糧堂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28F-4CD7-989B-49AABA7E9F2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28F-4CD7-989B-49AABA7E9F2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28F-4CD7-989B-49AABA7E9F2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28F-4CD7-989B-49AABA7E9F2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28F-4CD7-989B-49AABA7E9F28}"/>
                </c:ext>
              </c:extLst>
            </c:dLbl>
            <c:dLbl>
              <c:idx val="5"/>
              <c:layout>
                <c:manualLayout>
                  <c:x val="7.1639274703674651E-3"/>
                  <c:y val="2.2916986789627166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28F-4CD7-989B-49AABA7E9F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數值比例!$B$53:$G$53</c:f>
              <c:strCache>
                <c:ptCount val="6"/>
                <c:pt idx="0">
                  <c:v>一月</c:v>
                </c:pt>
                <c:pt idx="1">
                  <c:v>二月</c:v>
                </c:pt>
                <c:pt idx="2">
                  <c:v>三月</c:v>
                </c:pt>
                <c:pt idx="3">
                  <c:v>四月</c:v>
                </c:pt>
                <c:pt idx="4">
                  <c:v>五月</c:v>
                </c:pt>
                <c:pt idx="5">
                  <c:v>六月</c:v>
                </c:pt>
              </c:strCache>
            </c:strRef>
          </c:cat>
          <c:val>
            <c:numRef>
              <c:f>數值比例!$B$55:$G$55</c:f>
              <c:numCache>
                <c:formatCode>0.00%</c:formatCode>
                <c:ptCount val="6"/>
                <c:pt idx="0">
                  <c:v>0.60160000000000002</c:v>
                </c:pt>
                <c:pt idx="1">
                  <c:v>0.62658227848101267</c:v>
                </c:pt>
                <c:pt idx="2">
                  <c:v>0.64331210191082799</c:v>
                </c:pt>
                <c:pt idx="3">
                  <c:v>0.63765822784810122</c:v>
                </c:pt>
                <c:pt idx="4">
                  <c:v>0.63223787167449141</c:v>
                </c:pt>
                <c:pt idx="5">
                  <c:v>0.67610000000000003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F-4CD7-989B-49AABA7E9F28}"/>
            </c:ext>
          </c:extLst>
        </c:ser>
        <c:ser>
          <c:idx val="2"/>
          <c:order val="2"/>
          <c:tx>
            <c:strRef>
              <c:f>數值比例!$A$56</c:f>
              <c:strCache>
                <c:ptCount val="1"/>
                <c:pt idx="0">
                  <c:v>關山慈濟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28F-4CD7-989B-49AABA7E9F2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8F-4CD7-989B-49AABA7E9F2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8F-4CD7-989B-49AABA7E9F2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8F-4CD7-989B-49AABA7E9F2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28F-4CD7-989B-49AABA7E9F2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8F-4CD7-989B-49AABA7E9F28}"/>
                </c:ext>
              </c:extLst>
            </c:dLbl>
            <c:dLbl>
              <c:idx val="5"/>
              <c:layout>
                <c:manualLayout>
                  <c:x val="-2.7222924387396874E-2"/>
                  <c:y val="5.817388954289980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28F-4CD7-989B-49AABA7E9F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數值比例!$B$53:$G$53</c:f>
              <c:strCache>
                <c:ptCount val="6"/>
                <c:pt idx="0">
                  <c:v>一月</c:v>
                </c:pt>
                <c:pt idx="1">
                  <c:v>二月</c:v>
                </c:pt>
                <c:pt idx="2">
                  <c:v>三月</c:v>
                </c:pt>
                <c:pt idx="3">
                  <c:v>四月</c:v>
                </c:pt>
                <c:pt idx="4">
                  <c:v>五月</c:v>
                </c:pt>
                <c:pt idx="5">
                  <c:v>六月</c:v>
                </c:pt>
              </c:strCache>
            </c:strRef>
          </c:cat>
          <c:val>
            <c:numRef>
              <c:f>數值比例!$B$56:$G$56</c:f>
              <c:numCache>
                <c:formatCode>0.00%</c:formatCode>
                <c:ptCount val="6"/>
                <c:pt idx="0">
                  <c:v>0.66740592086689288</c:v>
                </c:pt>
                <c:pt idx="1">
                  <c:v>0.54724515760502668</c:v>
                </c:pt>
                <c:pt idx="2">
                  <c:v>0.5347241331865713</c:v>
                </c:pt>
                <c:pt idx="3">
                  <c:v>0.53410182133942552</c:v>
                </c:pt>
                <c:pt idx="4">
                  <c:v>0.54816486071851911</c:v>
                </c:pt>
                <c:pt idx="5">
                  <c:v>0.57533333333333336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8F-4CD7-989B-49AABA7E9F28}"/>
            </c:ext>
          </c:extLst>
        </c:ser>
        <c:ser>
          <c:idx val="3"/>
          <c:order val="3"/>
          <c:tx>
            <c:strRef>
              <c:f>數值比例!$A$57</c:f>
              <c:strCache>
                <c:ptCount val="1"/>
                <c:pt idx="0">
                  <c:v>一粒麥子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28F-4CD7-989B-49AABA7E9F2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28F-4CD7-989B-49AABA7E9F2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28F-4CD7-989B-49AABA7E9F2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28F-4CD7-989B-49AABA7E9F2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28F-4CD7-989B-49AABA7E9F28}"/>
                </c:ext>
              </c:extLst>
            </c:dLbl>
            <c:dLbl>
              <c:idx val="5"/>
              <c:layout>
                <c:manualLayout>
                  <c:x val="-1.0029498458514599E-2"/>
                  <c:y val="-3.5256902753272932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28F-4CD7-989B-49AABA7E9F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數值比例!$B$53:$G$53</c:f>
              <c:strCache>
                <c:ptCount val="6"/>
                <c:pt idx="0">
                  <c:v>一月</c:v>
                </c:pt>
                <c:pt idx="1">
                  <c:v>二月</c:v>
                </c:pt>
                <c:pt idx="2">
                  <c:v>三月</c:v>
                </c:pt>
                <c:pt idx="3">
                  <c:v>四月</c:v>
                </c:pt>
                <c:pt idx="4">
                  <c:v>五月</c:v>
                </c:pt>
                <c:pt idx="5">
                  <c:v>六月</c:v>
                </c:pt>
              </c:strCache>
            </c:strRef>
          </c:cat>
          <c:val>
            <c:numRef>
              <c:f>數值比例!$B$57:$G$57</c:f>
              <c:numCache>
                <c:formatCode>0.00%</c:formatCode>
                <c:ptCount val="6"/>
                <c:pt idx="0">
                  <c:v>0.62721213637082263</c:v>
                </c:pt>
                <c:pt idx="1">
                  <c:v>0.63578845031176967</c:v>
                </c:pt>
                <c:pt idx="2">
                  <c:v>0.62682201858543651</c:v>
                </c:pt>
                <c:pt idx="3">
                  <c:v>0.61941638760591611</c:v>
                </c:pt>
                <c:pt idx="4">
                  <c:v>0.64975832518920218</c:v>
                </c:pt>
                <c:pt idx="5">
                  <c:v>0.68863150978140775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8F-4CD7-989B-49AABA7E9F28}"/>
            </c:ext>
          </c:extLst>
        </c:ser>
        <c:ser>
          <c:idx val="4"/>
          <c:order val="4"/>
          <c:tx>
            <c:strRef>
              <c:f>數值比例!$A$58</c:f>
              <c:strCache>
                <c:ptCount val="1"/>
                <c:pt idx="0">
                  <c:v>東美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28F-4CD7-989B-49AABA7E9F2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28F-4CD7-989B-49AABA7E9F2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28F-4CD7-989B-49AABA7E9F2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28F-4CD7-989B-49AABA7E9F2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28F-4CD7-989B-49AABA7E9F28}"/>
                </c:ext>
              </c:extLst>
            </c:dLbl>
            <c:dLbl>
              <c:idx val="5"/>
              <c:layout>
                <c:manualLayout>
                  <c:x val="5.7311419762940564E-3"/>
                  <c:y val="-3.349405761560896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28F-4CD7-989B-49AABA7E9F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數值比例!$B$53:$G$53</c:f>
              <c:strCache>
                <c:ptCount val="6"/>
                <c:pt idx="0">
                  <c:v>一月</c:v>
                </c:pt>
                <c:pt idx="1">
                  <c:v>二月</c:v>
                </c:pt>
                <c:pt idx="2">
                  <c:v>三月</c:v>
                </c:pt>
                <c:pt idx="3">
                  <c:v>四月</c:v>
                </c:pt>
                <c:pt idx="4">
                  <c:v>五月</c:v>
                </c:pt>
                <c:pt idx="5">
                  <c:v>六月</c:v>
                </c:pt>
              </c:strCache>
            </c:strRef>
          </c:cat>
          <c:val>
            <c:numRef>
              <c:f>數值比例!$B$58:$G$58</c:f>
              <c:numCache>
                <c:formatCode>0.00%</c:formatCode>
                <c:ptCount val="6"/>
                <c:pt idx="0">
                  <c:v>0.64290733668357558</c:v>
                </c:pt>
                <c:pt idx="1">
                  <c:v>0.67043504892111838</c:v>
                </c:pt>
                <c:pt idx="2">
                  <c:v>0.66995047334320668</c:v>
                </c:pt>
                <c:pt idx="3">
                  <c:v>0.68582466377037732</c:v>
                </c:pt>
                <c:pt idx="4">
                  <c:v>0.70653584216612575</c:v>
                </c:pt>
                <c:pt idx="5">
                  <c:v>0.72650956352807794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8F-4CD7-989B-49AABA7E9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2211920"/>
        <c:axId val="1362212400"/>
      </c:lineChart>
      <c:catAx>
        <c:axId val="136221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362212400"/>
        <c:crosses val="autoZero"/>
        <c:auto val="1"/>
        <c:lblAlgn val="ctr"/>
        <c:lblOffset val="100"/>
        <c:noMultiLvlLbl val="0"/>
      </c:catAx>
      <c:valAx>
        <c:axId val="136221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3622119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481852</xdr:colOff>
      <xdr:row>65</xdr:row>
      <xdr:rowOff>23531</xdr:rowOff>
    </xdr:from>
    <xdr:to>
      <xdr:col>12</xdr:col>
      <xdr:colOff>56030</xdr:colOff>
      <xdr:row>98</xdr:row>
      <xdr:rowOff>145675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D888B4BB-4F87-B7BF-FCDA-E16DD659A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134470</xdr:colOff>
      <xdr:row>64</xdr:row>
      <xdr:rowOff>169207</xdr:rowOff>
    </xdr:from>
    <xdr:to>
      <xdr:col>25</xdr:col>
      <xdr:colOff>257735</xdr:colOff>
      <xdr:row>98</xdr:row>
      <xdr:rowOff>134470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B2A5D51C-861E-9C7F-70DF-22D2B2284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B14" sqref="B14"/>
    </sheetView>
  </sheetViews>
  <sheetFormatPr defaultColWidth="8.75" defaultRowHeight="15.75"/>
  <cols>
    <col min="1" max="1" width="8.75" style="1"/>
    <col min="2" max="2" width="18.75" style="1" bestFit="1" customWidth="1"/>
    <col min="3" max="3" width="9.125" style="1" bestFit="1" customWidth="1"/>
    <col min="4" max="4" width="7" style="1" bestFit="1" customWidth="1"/>
    <col min="5" max="5" width="9" style="1" bestFit="1" customWidth="1"/>
    <col min="6" max="6" width="16.375" style="1" bestFit="1" customWidth="1"/>
    <col min="7" max="16384" width="8.75" style="1"/>
  </cols>
  <sheetData>
    <row r="1" spans="1:6" ht="16.5">
      <c r="A1" s="67" t="s">
        <v>203</v>
      </c>
      <c r="B1" s="67"/>
      <c r="C1" s="67"/>
      <c r="D1" s="67"/>
      <c r="E1" s="67"/>
    </row>
    <row r="2" spans="1:6">
      <c r="A2" s="2"/>
      <c r="B2" s="3" t="s">
        <v>109</v>
      </c>
      <c r="C2" s="2" t="s">
        <v>20</v>
      </c>
      <c r="D2" s="2" t="s">
        <v>21</v>
      </c>
      <c r="E2" s="2" t="s">
        <v>22</v>
      </c>
      <c r="F2" s="1" t="s">
        <v>225</v>
      </c>
    </row>
    <row r="3" spans="1:6">
      <c r="A3" s="2" t="s">
        <v>23</v>
      </c>
      <c r="B3" s="2">
        <v>6781</v>
      </c>
      <c r="C3" s="2">
        <v>4407</v>
      </c>
      <c r="D3" s="2">
        <f>B3-C3</f>
        <v>2374</v>
      </c>
      <c r="E3" s="4">
        <f>C3/B3</f>
        <v>0.64990414393157347</v>
      </c>
      <c r="F3" s="1" t="s">
        <v>224</v>
      </c>
    </row>
    <row r="4" spans="1:6">
      <c r="A4" s="2" t="s">
        <v>24</v>
      </c>
      <c r="B4" s="2">
        <v>6849</v>
      </c>
      <c r="C4" s="2">
        <v>4402</v>
      </c>
      <c r="D4" s="2">
        <f t="shared" ref="D4:D14" si="0">B4-C4</f>
        <v>2447</v>
      </c>
      <c r="E4" s="4">
        <f t="shared" ref="E4:E14" si="1">C4/B4</f>
        <v>0.64272156519199886</v>
      </c>
      <c r="F4" s="60">
        <f>E4/E3</f>
        <v>0.98894824905081569</v>
      </c>
    </row>
    <row r="5" spans="1:6">
      <c r="A5" s="2" t="s">
        <v>25</v>
      </c>
      <c r="B5" s="2">
        <v>6963</v>
      </c>
      <c r="C5" s="2">
        <v>4449</v>
      </c>
      <c r="D5" s="2">
        <f t="shared" si="0"/>
        <v>2514</v>
      </c>
      <c r="E5" s="4">
        <f t="shared" si="1"/>
        <v>0.63894872899612232</v>
      </c>
      <c r="F5" s="60">
        <f t="shared" ref="F5:F6" si="2">E5/E4</f>
        <v>0.99412990570069093</v>
      </c>
    </row>
    <row r="6" spans="1:6">
      <c r="A6" s="2" t="s">
        <v>26</v>
      </c>
      <c r="B6" s="2">
        <v>6929</v>
      </c>
      <c r="C6" s="2">
        <v>4544</v>
      </c>
      <c r="D6" s="2">
        <f t="shared" si="0"/>
        <v>2385</v>
      </c>
      <c r="E6" s="4">
        <f t="shared" si="1"/>
        <v>0.65579448693895226</v>
      </c>
      <c r="F6" s="60">
        <f t="shared" si="2"/>
        <v>1.0263648039010844</v>
      </c>
    </row>
    <row r="7" spans="1:6">
      <c r="A7" s="2" t="s">
        <v>27</v>
      </c>
      <c r="B7" s="2">
        <v>7029</v>
      </c>
      <c r="C7" s="2">
        <v>4640</v>
      </c>
      <c r="D7" s="2">
        <f t="shared" si="0"/>
        <v>2389</v>
      </c>
      <c r="E7" s="4">
        <f t="shared" si="1"/>
        <v>0.66012235026319532</v>
      </c>
    </row>
    <row r="8" spans="1:6">
      <c r="A8" s="2" t="s">
        <v>28</v>
      </c>
      <c r="B8" s="2">
        <v>7047</v>
      </c>
      <c r="C8" s="2">
        <v>4708</v>
      </c>
      <c r="D8" s="2">
        <f t="shared" si="0"/>
        <v>2339</v>
      </c>
      <c r="E8" s="4">
        <f t="shared" si="1"/>
        <v>0.66808571023130414</v>
      </c>
    </row>
    <row r="9" spans="1:6">
      <c r="A9" s="2" t="s">
        <v>29</v>
      </c>
      <c r="B9" s="2">
        <v>7103</v>
      </c>
      <c r="C9" s="2">
        <v>5007</v>
      </c>
      <c r="D9" s="2">
        <f t="shared" si="0"/>
        <v>2096</v>
      </c>
      <c r="E9" s="4">
        <f t="shared" si="1"/>
        <v>0.70491341686611286</v>
      </c>
    </row>
    <row r="10" spans="1:6">
      <c r="A10" s="2" t="s">
        <v>30</v>
      </c>
      <c r="B10" s="2">
        <v>7146</v>
      </c>
      <c r="C10" s="2">
        <v>5211</v>
      </c>
      <c r="D10" s="2">
        <f t="shared" si="0"/>
        <v>1935</v>
      </c>
      <c r="E10" s="4">
        <f t="shared" si="1"/>
        <v>0.72921914357682616</v>
      </c>
    </row>
    <row r="11" spans="1:6">
      <c r="A11" s="2" t="s">
        <v>31</v>
      </c>
      <c r="B11" s="2">
        <v>7189</v>
      </c>
      <c r="C11" s="2">
        <v>4927</v>
      </c>
      <c r="D11" s="2">
        <f t="shared" si="0"/>
        <v>2262</v>
      </c>
      <c r="E11" s="4">
        <f t="shared" si="1"/>
        <v>0.68535262206148284</v>
      </c>
    </row>
    <row r="12" spans="1:6">
      <c r="A12" s="2" t="s">
        <v>32</v>
      </c>
      <c r="B12" s="2">
        <v>7207</v>
      </c>
      <c r="C12" s="2">
        <v>4875</v>
      </c>
      <c r="D12" s="2">
        <f t="shared" si="0"/>
        <v>2332</v>
      </c>
      <c r="E12" s="4">
        <f t="shared" si="1"/>
        <v>0.67642569723879564</v>
      </c>
    </row>
    <row r="13" spans="1:6">
      <c r="A13" s="2" t="s">
        <v>33</v>
      </c>
      <c r="B13" s="2">
        <v>7273</v>
      </c>
      <c r="C13" s="2">
        <v>4988</v>
      </c>
      <c r="D13" s="2">
        <f t="shared" si="0"/>
        <v>2285</v>
      </c>
      <c r="E13" s="4">
        <f t="shared" si="1"/>
        <v>0.68582428158944042</v>
      </c>
    </row>
    <row r="14" spans="1:6">
      <c r="A14" s="2" t="s">
        <v>34</v>
      </c>
      <c r="B14" s="2"/>
      <c r="C14" s="2"/>
      <c r="D14" s="2">
        <f t="shared" si="0"/>
        <v>0</v>
      </c>
      <c r="E14" s="4" t="e">
        <f t="shared" si="1"/>
        <v>#DIV/0!</v>
      </c>
    </row>
    <row r="15" spans="1:6">
      <c r="A15" s="2" t="s">
        <v>35</v>
      </c>
      <c r="B15" s="68"/>
      <c r="C15" s="69"/>
      <c r="D15" s="70"/>
      <c r="E15" s="4" t="e">
        <f>AVERAGE(E3:E14)</f>
        <v>#DIV/0!</v>
      </c>
    </row>
  </sheetData>
  <mergeCells count="2">
    <mergeCell ref="A1:E1"/>
    <mergeCell ref="B15:D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77E20-7101-48D2-A19A-B535A2D19F98}">
  <sheetPr>
    <pageSetUpPr fitToPage="1"/>
  </sheetPr>
  <dimension ref="A1:Z53"/>
  <sheetViews>
    <sheetView topLeftCell="A22" zoomScale="110" zoomScaleNormal="110" workbookViewId="0">
      <selection activeCell="V40" sqref="V40"/>
    </sheetView>
  </sheetViews>
  <sheetFormatPr defaultColWidth="8.875" defaultRowHeight="15.75"/>
  <cols>
    <col min="1" max="1" width="12.375" style="1" customWidth="1"/>
    <col min="2" max="2" width="10.875" style="1" customWidth="1"/>
    <col min="3" max="3" width="8.25" style="1" customWidth="1"/>
    <col min="4" max="5" width="10.375" style="1" customWidth="1"/>
    <col min="6" max="6" width="9.5" style="1" bestFit="1" customWidth="1"/>
    <col min="7" max="7" width="14.75" style="1" bestFit="1" customWidth="1"/>
    <col min="8" max="8" width="14.375" style="1" customWidth="1"/>
    <col min="9" max="9" width="11" style="1" customWidth="1"/>
    <col min="10" max="10" width="9.25" style="1" customWidth="1"/>
    <col min="11" max="11" width="8.875" style="1"/>
    <col min="12" max="12" width="10.375" style="1" customWidth="1"/>
    <col min="13" max="14" width="9.125" style="1" bestFit="1" customWidth="1"/>
    <col min="15" max="15" width="16.25" style="1" customWidth="1"/>
    <col min="16" max="16" width="14.75" style="1" customWidth="1"/>
    <col min="17" max="17" width="12.375" style="1" customWidth="1"/>
    <col min="18" max="18" width="10.875" style="1" customWidth="1"/>
    <col min="19" max="19" width="8.25" style="1" customWidth="1"/>
    <col min="20" max="21" width="10.375" style="1" customWidth="1"/>
    <col min="22" max="22" width="9.5" style="1" bestFit="1" customWidth="1"/>
    <col min="23" max="23" width="11" style="1" customWidth="1"/>
    <col min="24" max="24" width="14.75" style="1" bestFit="1" customWidth="1"/>
    <col min="25" max="25" width="19.125" style="1" customWidth="1"/>
    <col min="26" max="16384" width="8.875" style="1"/>
  </cols>
  <sheetData>
    <row r="1" spans="1:26" ht="30.75">
      <c r="A1" s="95" t="s">
        <v>295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6" ht="45" customHeight="1">
      <c r="A2" s="21" t="s">
        <v>0</v>
      </c>
      <c r="B2" s="21" t="s">
        <v>7</v>
      </c>
      <c r="C2" s="21" t="s">
        <v>12</v>
      </c>
      <c r="D2" s="22" t="s">
        <v>202</v>
      </c>
      <c r="E2" s="22" t="s">
        <v>201</v>
      </c>
      <c r="F2" s="23" t="s">
        <v>11</v>
      </c>
      <c r="G2" s="24" t="s">
        <v>9</v>
      </c>
      <c r="H2" s="24" t="s">
        <v>10</v>
      </c>
      <c r="I2" s="21" t="s">
        <v>0</v>
      </c>
      <c r="J2" s="21" t="s">
        <v>7</v>
      </c>
      <c r="K2" s="21" t="s">
        <v>12</v>
      </c>
      <c r="L2" s="22" t="s">
        <v>202</v>
      </c>
      <c r="M2" s="22" t="s">
        <v>201</v>
      </c>
      <c r="N2" s="23" t="s">
        <v>11</v>
      </c>
      <c r="O2" s="24" t="s">
        <v>9</v>
      </c>
      <c r="P2" s="24" t="s">
        <v>10</v>
      </c>
      <c r="Q2" s="21" t="s">
        <v>0</v>
      </c>
      <c r="R2" s="21" t="s">
        <v>1</v>
      </c>
      <c r="S2" s="21" t="s">
        <v>7</v>
      </c>
      <c r="T2" s="21" t="s">
        <v>12</v>
      </c>
      <c r="U2" s="22" t="s">
        <v>202</v>
      </c>
      <c r="V2" s="22" t="s">
        <v>201</v>
      </c>
      <c r="W2" s="23" t="s">
        <v>11</v>
      </c>
      <c r="X2" s="24" t="s">
        <v>9</v>
      </c>
      <c r="Y2" s="24" t="s">
        <v>10</v>
      </c>
    </row>
    <row r="3" spans="1:26" ht="19.5">
      <c r="A3" s="98" t="s">
        <v>296</v>
      </c>
      <c r="B3" s="8" t="s">
        <v>108</v>
      </c>
      <c r="C3" s="91" t="s">
        <v>14</v>
      </c>
      <c r="D3" s="7">
        <v>39</v>
      </c>
      <c r="E3" s="9">
        <f t="shared" ref="E3:E7" si="0">D3-F3</f>
        <v>28</v>
      </c>
      <c r="F3" s="7">
        <v>11</v>
      </c>
      <c r="G3" s="42">
        <f>E3/D3</f>
        <v>0.71794871794871795</v>
      </c>
      <c r="H3" s="121">
        <f>(E3+E4+E5+E6+E7)/(D3+D4+D5+D6+D7)</f>
        <v>0.49520766773162939</v>
      </c>
      <c r="I3" s="122" t="s">
        <v>301</v>
      </c>
      <c r="J3" s="38" t="s">
        <v>68</v>
      </c>
      <c r="K3" s="119" t="s">
        <v>13</v>
      </c>
      <c r="L3" s="27">
        <v>28</v>
      </c>
      <c r="M3" s="27">
        <f>L3-N3</f>
        <v>25</v>
      </c>
      <c r="N3" s="27">
        <v>3</v>
      </c>
      <c r="O3" s="43">
        <f>M3/L3</f>
        <v>0.8928571428571429</v>
      </c>
      <c r="P3" s="121">
        <f>(M3+M4+M5+M6+M7+M8)/(L3+L4+L5+L6+L7+L8)</f>
        <v>0.81081081081081086</v>
      </c>
      <c r="Q3" s="92" t="s">
        <v>206</v>
      </c>
      <c r="R3" s="13" t="s">
        <v>187</v>
      </c>
      <c r="S3" s="37" t="s">
        <v>143</v>
      </c>
      <c r="T3" s="27" t="s">
        <v>18</v>
      </c>
      <c r="U3" s="27">
        <v>47</v>
      </c>
      <c r="V3" s="27">
        <f t="shared" ref="V3:V16" si="1">U3-W3</f>
        <v>0</v>
      </c>
      <c r="W3" s="27">
        <v>47</v>
      </c>
      <c r="X3" s="43">
        <f t="shared" ref="X3:X40" si="2">V3/U3</f>
        <v>0</v>
      </c>
      <c r="Y3" s="56" t="s">
        <v>193</v>
      </c>
      <c r="Z3" s="1">
        <f>SUM(U20,U27,U32)</f>
        <v>237</v>
      </c>
    </row>
    <row r="4" spans="1:26" ht="19.5">
      <c r="A4" s="98"/>
      <c r="B4" s="9" t="s">
        <v>101</v>
      </c>
      <c r="C4" s="91"/>
      <c r="D4" s="9">
        <v>96</v>
      </c>
      <c r="E4" s="9">
        <f t="shared" si="0"/>
        <v>50</v>
      </c>
      <c r="F4" s="7">
        <v>46</v>
      </c>
      <c r="G4" s="42">
        <f t="shared" ref="G4:G49" si="3">E4/D4</f>
        <v>0.52083333333333337</v>
      </c>
      <c r="H4" s="121"/>
      <c r="I4" s="122"/>
      <c r="J4" s="38" t="s">
        <v>69</v>
      </c>
      <c r="K4" s="119"/>
      <c r="L4" s="27">
        <v>5</v>
      </c>
      <c r="M4" s="27">
        <f t="shared" ref="M4:M49" si="4">L4-N4</f>
        <v>4</v>
      </c>
      <c r="N4" s="27">
        <v>1</v>
      </c>
      <c r="O4" s="43">
        <f t="shared" ref="O4:O49" si="5">M4/L4</f>
        <v>0.8</v>
      </c>
      <c r="P4" s="121"/>
      <c r="Q4" s="93"/>
      <c r="R4" s="14"/>
      <c r="S4" s="39" t="s">
        <v>144</v>
      </c>
      <c r="T4" s="40" t="s">
        <v>145</v>
      </c>
      <c r="U4" s="28">
        <v>96</v>
      </c>
      <c r="V4" s="40">
        <f t="shared" si="1"/>
        <v>0</v>
      </c>
      <c r="W4" s="28">
        <v>96</v>
      </c>
      <c r="X4" s="47">
        <f t="shared" si="2"/>
        <v>0</v>
      </c>
      <c r="Y4" s="43">
        <f>(V20+V27+V32)/(U20+U27+U32)</f>
        <v>0.90717299578059074</v>
      </c>
      <c r="Z4" s="1">
        <f>SUM(V20,V27,V32)</f>
        <v>215</v>
      </c>
    </row>
    <row r="5" spans="1:26" ht="19.5">
      <c r="A5" s="98"/>
      <c r="B5" s="9" t="s">
        <v>102</v>
      </c>
      <c r="C5" s="91"/>
      <c r="D5" s="9">
        <v>57</v>
      </c>
      <c r="E5" s="9">
        <f t="shared" si="0"/>
        <v>21</v>
      </c>
      <c r="F5" s="7">
        <v>36</v>
      </c>
      <c r="G5" s="42">
        <f t="shared" si="3"/>
        <v>0.36842105263157893</v>
      </c>
      <c r="H5" s="121"/>
      <c r="I5" s="122"/>
      <c r="J5" s="38" t="s">
        <v>70</v>
      </c>
      <c r="K5" s="119"/>
      <c r="L5" s="27">
        <v>32</v>
      </c>
      <c r="M5" s="27">
        <f t="shared" si="4"/>
        <v>24</v>
      </c>
      <c r="N5" s="27">
        <v>8</v>
      </c>
      <c r="O5" s="43">
        <f t="shared" si="5"/>
        <v>0.75</v>
      </c>
      <c r="P5" s="121"/>
      <c r="Q5" s="93"/>
      <c r="R5" s="6" t="s">
        <v>187</v>
      </c>
      <c r="S5" s="37" t="s">
        <v>146</v>
      </c>
      <c r="T5" s="27" t="s">
        <v>18</v>
      </c>
      <c r="U5" s="27">
        <v>80</v>
      </c>
      <c r="V5" s="27">
        <f t="shared" si="1"/>
        <v>0</v>
      </c>
      <c r="W5" s="27">
        <v>80</v>
      </c>
      <c r="X5" s="43">
        <f t="shared" si="2"/>
        <v>0</v>
      </c>
      <c r="Y5" s="55" t="s">
        <v>194</v>
      </c>
      <c r="Z5" s="1">
        <f>SUM(U9,U12,U15,U17)</f>
        <v>314</v>
      </c>
    </row>
    <row r="6" spans="1:26" ht="19.5">
      <c r="A6" s="98"/>
      <c r="B6" s="8" t="s">
        <v>110</v>
      </c>
      <c r="C6" s="91"/>
      <c r="D6" s="9">
        <v>94</v>
      </c>
      <c r="E6" s="9">
        <f t="shared" si="0"/>
        <v>49</v>
      </c>
      <c r="F6" s="7">
        <v>45</v>
      </c>
      <c r="G6" s="42">
        <f t="shared" si="3"/>
        <v>0.52127659574468088</v>
      </c>
      <c r="H6" s="121"/>
      <c r="I6" s="122"/>
      <c r="J6" s="38" t="s">
        <v>71</v>
      </c>
      <c r="K6" s="119"/>
      <c r="L6" s="27">
        <v>42</v>
      </c>
      <c r="M6" s="27">
        <f t="shared" si="4"/>
        <v>33</v>
      </c>
      <c r="N6" s="27">
        <v>9</v>
      </c>
      <c r="O6" s="43">
        <f t="shared" si="5"/>
        <v>0.7857142857142857</v>
      </c>
      <c r="P6" s="121"/>
      <c r="Q6" s="93"/>
      <c r="R6" s="5" t="s">
        <v>191</v>
      </c>
      <c r="S6" s="37" t="s">
        <v>147</v>
      </c>
      <c r="T6" s="27" t="s">
        <v>15</v>
      </c>
      <c r="U6" s="27">
        <v>115</v>
      </c>
      <c r="V6" s="27">
        <f t="shared" si="1"/>
        <v>73</v>
      </c>
      <c r="W6" s="27">
        <v>42</v>
      </c>
      <c r="X6" s="43">
        <f t="shared" si="2"/>
        <v>0.63478260869565217</v>
      </c>
      <c r="Y6" s="43">
        <f>(V9+V12+V15+V17)/(U9+U12+U15+U17)</f>
        <v>0.82165605095541405</v>
      </c>
      <c r="Z6" s="1">
        <f>SUM(V9,V12,V15,V17)</f>
        <v>258</v>
      </c>
    </row>
    <row r="7" spans="1:26" ht="19.5">
      <c r="A7" s="98"/>
      <c r="B7" s="8" t="s">
        <v>111</v>
      </c>
      <c r="C7" s="91"/>
      <c r="D7" s="9">
        <v>27</v>
      </c>
      <c r="E7" s="9">
        <f t="shared" si="0"/>
        <v>7</v>
      </c>
      <c r="F7" s="7">
        <v>20</v>
      </c>
      <c r="G7" s="42">
        <f t="shared" si="3"/>
        <v>0.25925925925925924</v>
      </c>
      <c r="H7" s="121"/>
      <c r="I7" s="122"/>
      <c r="J7" s="38" t="s">
        <v>72</v>
      </c>
      <c r="K7" s="119"/>
      <c r="L7" s="27">
        <v>35</v>
      </c>
      <c r="M7" s="27">
        <f t="shared" si="4"/>
        <v>28</v>
      </c>
      <c r="N7" s="27">
        <v>7</v>
      </c>
      <c r="O7" s="43">
        <f t="shared" si="5"/>
        <v>0.8</v>
      </c>
      <c r="P7" s="121"/>
      <c r="Q7" s="93"/>
      <c r="R7" s="14"/>
      <c r="S7" s="39" t="s">
        <v>210</v>
      </c>
      <c r="T7" s="40" t="s">
        <v>145</v>
      </c>
      <c r="U7" s="28">
        <v>129</v>
      </c>
      <c r="V7" s="40">
        <f t="shared" si="1"/>
        <v>0</v>
      </c>
      <c r="W7" s="28">
        <v>129</v>
      </c>
      <c r="X7" s="47">
        <f t="shared" si="2"/>
        <v>0</v>
      </c>
      <c r="Y7" s="54" t="s">
        <v>195</v>
      </c>
      <c r="Z7" s="1">
        <f>SUM(U3,U5,U8,U10,U14)</f>
        <v>347</v>
      </c>
    </row>
    <row r="8" spans="1:26" ht="19.5">
      <c r="A8" s="98" t="s">
        <v>297</v>
      </c>
      <c r="B8" s="8" t="s">
        <v>113</v>
      </c>
      <c r="C8" s="91" t="s">
        <v>99</v>
      </c>
      <c r="D8" s="9">
        <v>24</v>
      </c>
      <c r="E8" s="9">
        <f>D8-F8</f>
        <v>18</v>
      </c>
      <c r="F8" s="7">
        <v>6</v>
      </c>
      <c r="G8" s="42">
        <f t="shared" si="3"/>
        <v>0.75</v>
      </c>
      <c r="H8" s="118">
        <f>(E8+E9+E10+E11+E12+E13+E14+E15+E16)/(D8+D9+D10+D11+D12+D13+D14+D15+D16)</f>
        <v>0.82093023255813957</v>
      </c>
      <c r="I8" s="122"/>
      <c r="J8" s="38" t="s">
        <v>73</v>
      </c>
      <c r="K8" s="119"/>
      <c r="L8" s="27">
        <v>6</v>
      </c>
      <c r="M8" s="27">
        <f t="shared" si="4"/>
        <v>6</v>
      </c>
      <c r="N8" s="27">
        <v>0</v>
      </c>
      <c r="O8" s="43">
        <f t="shared" si="5"/>
        <v>1</v>
      </c>
      <c r="P8" s="121"/>
      <c r="Q8" s="93"/>
      <c r="R8" s="6" t="s">
        <v>187</v>
      </c>
      <c r="S8" s="37" t="s">
        <v>149</v>
      </c>
      <c r="T8" s="27" t="s">
        <v>18</v>
      </c>
      <c r="U8" s="27">
        <v>49</v>
      </c>
      <c r="V8" s="27">
        <f t="shared" si="1"/>
        <v>0</v>
      </c>
      <c r="W8" s="27">
        <v>49</v>
      </c>
      <c r="X8" s="43">
        <f t="shared" si="2"/>
        <v>0</v>
      </c>
      <c r="Y8" s="43">
        <f>(V3+V5+V8+V10+V14)/(U3+U5+U8+U10+U14)</f>
        <v>0.37463976945244959</v>
      </c>
      <c r="Z8" s="1">
        <f>SUM(V3,V5,V8,V10,V14)</f>
        <v>130</v>
      </c>
    </row>
    <row r="9" spans="1:26" ht="19.5">
      <c r="A9" s="81"/>
      <c r="B9" s="8" t="s">
        <v>114</v>
      </c>
      <c r="C9" s="85"/>
      <c r="D9" s="11">
        <v>70</v>
      </c>
      <c r="E9" s="9">
        <f t="shared" ref="E9:E49" si="6">D9-F9</f>
        <v>63</v>
      </c>
      <c r="F9" s="7">
        <v>7</v>
      </c>
      <c r="G9" s="42">
        <f t="shared" si="3"/>
        <v>0.9</v>
      </c>
      <c r="H9" s="118"/>
      <c r="I9" s="122" t="s">
        <v>302</v>
      </c>
      <c r="J9" s="38" t="s">
        <v>36</v>
      </c>
      <c r="K9" s="119" t="s">
        <v>14</v>
      </c>
      <c r="L9" s="27">
        <v>44</v>
      </c>
      <c r="M9" s="27">
        <f t="shared" si="4"/>
        <v>40</v>
      </c>
      <c r="N9" s="27">
        <v>4</v>
      </c>
      <c r="O9" s="43">
        <f t="shared" si="5"/>
        <v>0.90909090909090906</v>
      </c>
      <c r="P9" s="121">
        <f>(M9+M10+M11+M12+M13+M14)/(L9+L10+L11+L12+L13+L14)</f>
        <v>0.85660377358490569</v>
      </c>
      <c r="Q9" s="93"/>
      <c r="R9" s="15" t="s">
        <v>155</v>
      </c>
      <c r="S9" s="37" t="s">
        <v>150</v>
      </c>
      <c r="T9" s="27" t="s">
        <v>17</v>
      </c>
      <c r="U9" s="27">
        <v>116</v>
      </c>
      <c r="V9" s="27">
        <f t="shared" si="1"/>
        <v>81</v>
      </c>
      <c r="W9" s="27">
        <v>35</v>
      </c>
      <c r="X9" s="43">
        <f t="shared" si="2"/>
        <v>0.69827586206896552</v>
      </c>
      <c r="Y9" s="52" t="s">
        <v>196</v>
      </c>
      <c r="Z9" s="1">
        <f>SUM(U25,U30,U37:U38)</f>
        <v>318</v>
      </c>
    </row>
    <row r="10" spans="1:26" ht="19.5">
      <c r="A10" s="81"/>
      <c r="B10" s="8" t="s">
        <v>115</v>
      </c>
      <c r="C10" s="85"/>
      <c r="D10" s="9">
        <v>30</v>
      </c>
      <c r="E10" s="9">
        <f t="shared" si="6"/>
        <v>23</v>
      </c>
      <c r="F10" s="7">
        <v>7</v>
      </c>
      <c r="G10" s="42">
        <f t="shared" si="3"/>
        <v>0.76666666666666672</v>
      </c>
      <c r="H10" s="118"/>
      <c r="I10" s="77"/>
      <c r="J10" s="38" t="s">
        <v>37</v>
      </c>
      <c r="K10" s="117"/>
      <c r="L10" s="27">
        <v>49</v>
      </c>
      <c r="M10" s="27">
        <f t="shared" si="4"/>
        <v>45</v>
      </c>
      <c r="N10" s="27">
        <v>4</v>
      </c>
      <c r="O10" s="43">
        <f t="shared" si="5"/>
        <v>0.91836734693877553</v>
      </c>
      <c r="P10" s="118"/>
      <c r="Q10" s="93"/>
      <c r="R10" s="6" t="s">
        <v>187</v>
      </c>
      <c r="S10" s="37" t="s">
        <v>151</v>
      </c>
      <c r="T10" s="27" t="s">
        <v>18</v>
      </c>
      <c r="U10" s="27">
        <v>94</v>
      </c>
      <c r="V10" s="27">
        <f t="shared" si="1"/>
        <v>71</v>
      </c>
      <c r="W10" s="27">
        <v>23</v>
      </c>
      <c r="X10" s="43">
        <f t="shared" si="2"/>
        <v>0.75531914893617025</v>
      </c>
      <c r="Y10" s="43">
        <f>(V25+V30+V37+V38)/(U25+U30+U37+U38)</f>
        <v>0.8176100628930818</v>
      </c>
      <c r="Z10" s="1">
        <f>SUM(V25,V30,V37:V38)</f>
        <v>260</v>
      </c>
    </row>
    <row r="11" spans="1:26" ht="19.5">
      <c r="A11" s="81"/>
      <c r="B11" s="9" t="s">
        <v>100</v>
      </c>
      <c r="C11" s="85"/>
      <c r="D11" s="9">
        <v>46</v>
      </c>
      <c r="E11" s="9">
        <f t="shared" si="6"/>
        <v>37</v>
      </c>
      <c r="F11" s="7">
        <v>9</v>
      </c>
      <c r="G11" s="42">
        <f t="shared" si="3"/>
        <v>0.80434782608695654</v>
      </c>
      <c r="H11" s="118"/>
      <c r="I11" s="77"/>
      <c r="J11" s="38" t="s">
        <v>38</v>
      </c>
      <c r="K11" s="117"/>
      <c r="L11" s="27">
        <v>18</v>
      </c>
      <c r="M11" s="27">
        <f t="shared" si="4"/>
        <v>17</v>
      </c>
      <c r="N11" s="27">
        <v>1</v>
      </c>
      <c r="O11" s="43">
        <f t="shared" si="5"/>
        <v>0.94444444444444442</v>
      </c>
      <c r="P11" s="118"/>
      <c r="Q11" s="93"/>
      <c r="R11" s="16" t="s">
        <v>189</v>
      </c>
      <c r="S11" s="37" t="s">
        <v>152</v>
      </c>
      <c r="T11" s="27" t="s">
        <v>19</v>
      </c>
      <c r="U11" s="27">
        <v>54</v>
      </c>
      <c r="V11" s="27">
        <f t="shared" si="1"/>
        <v>51</v>
      </c>
      <c r="W11" s="27">
        <v>3</v>
      </c>
      <c r="X11" s="43">
        <f t="shared" si="2"/>
        <v>0.94444444444444442</v>
      </c>
      <c r="Y11" s="53" t="s">
        <v>197</v>
      </c>
      <c r="Z11" s="1">
        <f>SUM(U11,U34:U35,U39)</f>
        <v>348</v>
      </c>
    </row>
    <row r="12" spans="1:26" ht="19.5">
      <c r="A12" s="81"/>
      <c r="B12" s="8" t="s">
        <v>116</v>
      </c>
      <c r="C12" s="85"/>
      <c r="D12" s="9">
        <v>73</v>
      </c>
      <c r="E12" s="9">
        <f t="shared" si="6"/>
        <v>56</v>
      </c>
      <c r="F12" s="7">
        <v>17</v>
      </c>
      <c r="G12" s="42">
        <f t="shared" si="3"/>
        <v>0.76712328767123283</v>
      </c>
      <c r="H12" s="118"/>
      <c r="I12" s="77"/>
      <c r="J12" s="38" t="s">
        <v>39</v>
      </c>
      <c r="K12" s="117"/>
      <c r="L12" s="27">
        <v>52</v>
      </c>
      <c r="M12" s="27">
        <f t="shared" si="4"/>
        <v>41</v>
      </c>
      <c r="N12" s="27">
        <v>11</v>
      </c>
      <c r="O12" s="43">
        <f t="shared" si="5"/>
        <v>0.78846153846153844</v>
      </c>
      <c r="P12" s="118"/>
      <c r="Q12" s="93"/>
      <c r="R12" s="15" t="s">
        <v>155</v>
      </c>
      <c r="S12" s="37" t="s">
        <v>153</v>
      </c>
      <c r="T12" s="27" t="s">
        <v>17</v>
      </c>
      <c r="U12" s="27">
        <v>72</v>
      </c>
      <c r="V12" s="27">
        <f t="shared" si="1"/>
        <v>64</v>
      </c>
      <c r="W12" s="27">
        <v>8</v>
      </c>
      <c r="X12" s="43">
        <f t="shared" si="2"/>
        <v>0.88888888888888884</v>
      </c>
      <c r="Y12" s="43">
        <f>(V11+V34+V35+V39)/(U11+U34+U35+U39)</f>
        <v>0.90517241379310343</v>
      </c>
      <c r="Z12" s="1">
        <f>SUM(V11,V34:V35,V39)</f>
        <v>315</v>
      </c>
    </row>
    <row r="13" spans="1:26" ht="19.5">
      <c r="A13" s="81"/>
      <c r="B13" s="8" t="s">
        <v>117</v>
      </c>
      <c r="C13" s="85"/>
      <c r="D13" s="9">
        <v>49</v>
      </c>
      <c r="E13" s="9">
        <f t="shared" si="6"/>
        <v>47</v>
      </c>
      <c r="F13" s="7">
        <v>2</v>
      </c>
      <c r="G13" s="42">
        <f t="shared" si="3"/>
        <v>0.95918367346938771</v>
      </c>
      <c r="H13" s="118"/>
      <c r="I13" s="77"/>
      <c r="J13" s="38" t="s">
        <v>40</v>
      </c>
      <c r="K13" s="117"/>
      <c r="L13" s="27">
        <v>46</v>
      </c>
      <c r="M13" s="27">
        <f t="shared" si="4"/>
        <v>40</v>
      </c>
      <c r="N13" s="27">
        <v>6</v>
      </c>
      <c r="O13" s="43">
        <f t="shared" si="5"/>
        <v>0.86956521739130432</v>
      </c>
      <c r="P13" s="118"/>
      <c r="Q13" s="93"/>
      <c r="R13" s="14"/>
      <c r="S13" s="39" t="s">
        <v>212</v>
      </c>
      <c r="T13" s="40" t="s">
        <v>145</v>
      </c>
      <c r="U13" s="28">
        <v>70</v>
      </c>
      <c r="V13" s="40">
        <f t="shared" si="1"/>
        <v>0</v>
      </c>
      <c r="W13" s="28">
        <v>70</v>
      </c>
      <c r="X13" s="47">
        <f t="shared" si="2"/>
        <v>0</v>
      </c>
      <c r="Y13" s="51" t="s">
        <v>198</v>
      </c>
      <c r="Z13" s="1">
        <f>SUM(U18,U23,U26,U29,U36)</f>
        <v>373</v>
      </c>
    </row>
    <row r="14" spans="1:26" ht="19.5">
      <c r="A14" s="81"/>
      <c r="B14" s="8" t="s">
        <v>118</v>
      </c>
      <c r="C14" s="85"/>
      <c r="D14" s="9">
        <v>43</v>
      </c>
      <c r="E14" s="9">
        <f t="shared" si="6"/>
        <v>32</v>
      </c>
      <c r="F14" s="7">
        <v>11</v>
      </c>
      <c r="G14" s="42">
        <f t="shared" si="3"/>
        <v>0.7441860465116279</v>
      </c>
      <c r="H14" s="118"/>
      <c r="I14" s="77"/>
      <c r="J14" s="38" t="s">
        <v>41</v>
      </c>
      <c r="K14" s="117"/>
      <c r="L14" s="27">
        <v>56</v>
      </c>
      <c r="M14" s="27">
        <f t="shared" si="4"/>
        <v>44</v>
      </c>
      <c r="N14" s="27">
        <v>12</v>
      </c>
      <c r="O14" s="43">
        <f t="shared" si="5"/>
        <v>0.7857142857142857</v>
      </c>
      <c r="P14" s="118"/>
      <c r="Q14" s="93"/>
      <c r="R14" s="6" t="s">
        <v>187</v>
      </c>
      <c r="S14" s="37" t="s">
        <v>156</v>
      </c>
      <c r="T14" s="27" t="s">
        <v>18</v>
      </c>
      <c r="U14" s="27">
        <v>77</v>
      </c>
      <c r="V14" s="27">
        <f t="shared" si="1"/>
        <v>59</v>
      </c>
      <c r="W14" s="27">
        <v>18</v>
      </c>
      <c r="X14" s="43">
        <f t="shared" si="2"/>
        <v>0.76623376623376627</v>
      </c>
      <c r="Y14" s="43">
        <f>(V18+V23+V26+V29+V36)/(U18+U23+U26+U29+U36)</f>
        <v>0.79356568364611257</v>
      </c>
      <c r="Z14" s="1">
        <f>SUM(V18,V23,V26,V29,V36)</f>
        <v>296</v>
      </c>
    </row>
    <row r="15" spans="1:26" ht="19.5">
      <c r="A15" s="81"/>
      <c r="B15" s="8" t="s">
        <v>119</v>
      </c>
      <c r="C15" s="85"/>
      <c r="D15" s="9">
        <v>62</v>
      </c>
      <c r="E15" s="9">
        <f t="shared" si="6"/>
        <v>49</v>
      </c>
      <c r="F15" s="7">
        <v>13</v>
      </c>
      <c r="G15" s="42">
        <f t="shared" si="3"/>
        <v>0.79032258064516125</v>
      </c>
      <c r="H15" s="118"/>
      <c r="I15" s="77"/>
      <c r="J15" s="38" t="s">
        <v>42</v>
      </c>
      <c r="K15" s="117"/>
      <c r="L15" s="27">
        <v>45</v>
      </c>
      <c r="M15" s="27">
        <f t="shared" si="4"/>
        <v>44</v>
      </c>
      <c r="N15" s="27">
        <v>1</v>
      </c>
      <c r="O15" s="43">
        <f t="shared" si="5"/>
        <v>0.97777777777777775</v>
      </c>
      <c r="P15" s="118"/>
      <c r="Q15" s="93"/>
      <c r="R15" s="15" t="s">
        <v>155</v>
      </c>
      <c r="S15" s="37" t="s">
        <v>157</v>
      </c>
      <c r="T15" s="27" t="s">
        <v>17</v>
      </c>
      <c r="U15" s="27">
        <v>67</v>
      </c>
      <c r="V15" s="27">
        <f t="shared" si="1"/>
        <v>61</v>
      </c>
      <c r="W15" s="27">
        <v>6</v>
      </c>
      <c r="X15" s="43">
        <f t="shared" si="2"/>
        <v>0.91044776119402981</v>
      </c>
      <c r="Y15" s="49" t="s">
        <v>199</v>
      </c>
      <c r="Z15" s="1">
        <f>SUM(U16,U21,U24,U31,U33)</f>
        <v>344</v>
      </c>
    </row>
    <row r="16" spans="1:26" ht="19.5">
      <c r="A16" s="81"/>
      <c r="B16" s="8" t="s">
        <v>120</v>
      </c>
      <c r="C16" s="85"/>
      <c r="D16" s="9">
        <v>33</v>
      </c>
      <c r="E16" s="9">
        <f t="shared" si="6"/>
        <v>28</v>
      </c>
      <c r="F16" s="7">
        <v>5</v>
      </c>
      <c r="G16" s="42">
        <f t="shared" si="3"/>
        <v>0.84848484848484851</v>
      </c>
      <c r="H16" s="118"/>
      <c r="I16" s="122" t="s">
        <v>303</v>
      </c>
      <c r="J16" s="38" t="s">
        <v>49</v>
      </c>
      <c r="K16" s="119" t="s">
        <v>55</v>
      </c>
      <c r="L16" s="27">
        <v>21</v>
      </c>
      <c r="M16" s="27">
        <f t="shared" si="4"/>
        <v>5</v>
      </c>
      <c r="N16" s="27">
        <v>16</v>
      </c>
      <c r="O16" s="43">
        <f t="shared" si="5"/>
        <v>0.23809523809523808</v>
      </c>
      <c r="P16" s="121">
        <f>(M16+M17+M18+M19+M20+M21+M22)/(L16+L17+L18+L19+L20+L21+L22)</f>
        <v>0.60165975103734437</v>
      </c>
      <c r="Q16" s="93"/>
      <c r="R16" s="17" t="s">
        <v>192</v>
      </c>
      <c r="S16" s="37" t="s">
        <v>158</v>
      </c>
      <c r="T16" s="27" t="s">
        <v>15</v>
      </c>
      <c r="U16" s="27">
        <v>72</v>
      </c>
      <c r="V16" s="27">
        <f t="shared" si="1"/>
        <v>51</v>
      </c>
      <c r="W16" s="27">
        <v>21</v>
      </c>
      <c r="X16" s="43">
        <f t="shared" si="2"/>
        <v>0.70833333333333337</v>
      </c>
      <c r="Y16" s="43">
        <f>(V16+V21+V24+V31+V33)/(U16+U21+U24+U31+U33)</f>
        <v>0.76162790697674421</v>
      </c>
      <c r="Z16" s="1">
        <f>SUM(V16,V21,V24,V31,V33)</f>
        <v>262</v>
      </c>
    </row>
    <row r="17" spans="1:26" ht="19.5">
      <c r="A17" s="98" t="s">
        <v>298</v>
      </c>
      <c r="B17" s="8" t="s">
        <v>83</v>
      </c>
      <c r="C17" s="85" t="s">
        <v>91</v>
      </c>
      <c r="D17" s="9">
        <v>76</v>
      </c>
      <c r="E17" s="9">
        <f t="shared" si="6"/>
        <v>34</v>
      </c>
      <c r="F17" s="7">
        <v>42</v>
      </c>
      <c r="G17" s="42">
        <f t="shared" si="3"/>
        <v>0.44736842105263158</v>
      </c>
      <c r="H17" s="118">
        <f>(E17+E18+E19+E20+E21+E22+E23+E24)/(D17+D18+D19+D20+D21+D22+D23+D24)</f>
        <v>0.79083969465648851</v>
      </c>
      <c r="I17" s="77"/>
      <c r="J17" s="38" t="s">
        <v>50</v>
      </c>
      <c r="K17" s="117"/>
      <c r="L17" s="27">
        <v>19</v>
      </c>
      <c r="M17" s="27">
        <f t="shared" si="4"/>
        <v>15</v>
      </c>
      <c r="N17" s="27">
        <v>4</v>
      </c>
      <c r="O17" s="43">
        <f t="shared" si="5"/>
        <v>0.78947368421052633</v>
      </c>
      <c r="P17" s="118"/>
      <c r="Q17" s="93"/>
      <c r="R17" s="15" t="s">
        <v>155</v>
      </c>
      <c r="S17" s="37" t="s">
        <v>159</v>
      </c>
      <c r="T17" s="27" t="s">
        <v>17</v>
      </c>
      <c r="U17" s="27">
        <v>59</v>
      </c>
      <c r="V17" s="27">
        <f>U17-W17</f>
        <v>52</v>
      </c>
      <c r="W17" s="27">
        <v>7</v>
      </c>
      <c r="X17" s="43">
        <f t="shared" si="2"/>
        <v>0.88135593220338981</v>
      </c>
      <c r="Y17" s="50" t="s">
        <v>200</v>
      </c>
      <c r="Z17" s="1">
        <f>SUM(U6,U19,U22,U40)</f>
        <v>333</v>
      </c>
    </row>
    <row r="18" spans="1:26" ht="19.5">
      <c r="A18" s="81"/>
      <c r="B18" s="8" t="s">
        <v>84</v>
      </c>
      <c r="C18" s="85"/>
      <c r="D18" s="9">
        <v>126</v>
      </c>
      <c r="E18" s="9">
        <f t="shared" si="6"/>
        <v>109</v>
      </c>
      <c r="F18" s="7">
        <v>17</v>
      </c>
      <c r="G18" s="42">
        <f t="shared" si="3"/>
        <v>0.86507936507936511</v>
      </c>
      <c r="H18" s="118"/>
      <c r="I18" s="77"/>
      <c r="J18" s="38" t="s">
        <v>142</v>
      </c>
      <c r="K18" s="117"/>
      <c r="L18" s="27">
        <v>57</v>
      </c>
      <c r="M18" s="27">
        <f t="shared" si="4"/>
        <v>30</v>
      </c>
      <c r="N18" s="27">
        <v>27</v>
      </c>
      <c r="O18" s="43">
        <f t="shared" si="5"/>
        <v>0.52631578947368418</v>
      </c>
      <c r="P18" s="118"/>
      <c r="Q18" s="93"/>
      <c r="R18" s="18" t="s">
        <v>190</v>
      </c>
      <c r="S18" s="38" t="s">
        <v>160</v>
      </c>
      <c r="T18" s="32" t="s">
        <v>14</v>
      </c>
      <c r="U18" s="27">
        <v>106</v>
      </c>
      <c r="V18" s="27">
        <f t="shared" ref="V18:V40" si="7">U18-W18</f>
        <v>96</v>
      </c>
      <c r="W18" s="27">
        <v>10</v>
      </c>
      <c r="X18" s="43">
        <f t="shared" si="2"/>
        <v>0.90566037735849059</v>
      </c>
      <c r="Y18" s="43">
        <f>(V6+V19+V22+V40)/(U6+U19+U22+U40)</f>
        <v>0.72672672672672678</v>
      </c>
      <c r="Z18" s="1">
        <f>SUM(V6,V19,V22,V40)</f>
        <v>242</v>
      </c>
    </row>
    <row r="19" spans="1:26" ht="19.5">
      <c r="A19" s="81"/>
      <c r="B19" s="8" t="s">
        <v>85</v>
      </c>
      <c r="C19" s="85"/>
      <c r="D19" s="9">
        <v>66</v>
      </c>
      <c r="E19" s="9">
        <f t="shared" si="6"/>
        <v>61</v>
      </c>
      <c r="F19" s="7">
        <v>5</v>
      </c>
      <c r="G19" s="42">
        <f t="shared" si="3"/>
        <v>0.9242424242424242</v>
      </c>
      <c r="H19" s="118"/>
      <c r="I19" s="77"/>
      <c r="J19" s="38" t="s">
        <v>51</v>
      </c>
      <c r="K19" s="117"/>
      <c r="L19" s="27">
        <v>26</v>
      </c>
      <c r="M19" s="27">
        <f t="shared" si="4"/>
        <v>22</v>
      </c>
      <c r="N19" s="27">
        <v>4</v>
      </c>
      <c r="O19" s="43">
        <f t="shared" si="5"/>
        <v>0.84615384615384615</v>
      </c>
      <c r="P19" s="118"/>
      <c r="Q19" s="93"/>
      <c r="R19" s="5" t="s">
        <v>191</v>
      </c>
      <c r="S19" s="37" t="s">
        <v>161</v>
      </c>
      <c r="T19" s="27" t="s">
        <v>15</v>
      </c>
      <c r="U19" s="27">
        <v>81</v>
      </c>
      <c r="V19" s="27">
        <f t="shared" si="7"/>
        <v>68</v>
      </c>
      <c r="W19" s="27">
        <v>13</v>
      </c>
      <c r="X19" s="43">
        <f t="shared" si="2"/>
        <v>0.83950617283950613</v>
      </c>
      <c r="Y19" s="48" t="s">
        <v>245</v>
      </c>
      <c r="Z19" s="1">
        <f>SUM(U4,U7,U13,U28)</f>
        <v>416</v>
      </c>
    </row>
    <row r="20" spans="1:26" ht="19.5">
      <c r="A20" s="81"/>
      <c r="B20" s="8" t="s">
        <v>86</v>
      </c>
      <c r="C20" s="85"/>
      <c r="D20" s="9">
        <v>93</v>
      </c>
      <c r="E20" s="9">
        <f t="shared" si="6"/>
        <v>83</v>
      </c>
      <c r="F20" s="7">
        <v>10</v>
      </c>
      <c r="G20" s="42">
        <f t="shared" si="3"/>
        <v>0.89247311827956988</v>
      </c>
      <c r="H20" s="118"/>
      <c r="I20" s="77"/>
      <c r="J20" s="38" t="s">
        <v>52</v>
      </c>
      <c r="K20" s="117"/>
      <c r="L20" s="27">
        <v>22</v>
      </c>
      <c r="M20" s="27">
        <f t="shared" si="4"/>
        <v>16</v>
      </c>
      <c r="N20" s="27">
        <v>6</v>
      </c>
      <c r="O20" s="43">
        <f t="shared" si="5"/>
        <v>0.72727272727272729</v>
      </c>
      <c r="P20" s="118"/>
      <c r="Q20" s="93"/>
      <c r="R20" s="19" t="s">
        <v>186</v>
      </c>
      <c r="S20" s="37" t="s">
        <v>162</v>
      </c>
      <c r="T20" s="32" t="s">
        <v>14</v>
      </c>
      <c r="U20" s="27">
        <v>95</v>
      </c>
      <c r="V20" s="27">
        <f t="shared" si="7"/>
        <v>86</v>
      </c>
      <c r="W20" s="27">
        <v>9</v>
      </c>
      <c r="X20" s="43">
        <f t="shared" si="2"/>
        <v>0.90526315789473688</v>
      </c>
      <c r="Y20" s="48"/>
    </row>
    <row r="21" spans="1:26" ht="19.5">
      <c r="A21" s="81"/>
      <c r="B21" s="8" t="s">
        <v>87</v>
      </c>
      <c r="C21" s="85"/>
      <c r="D21" s="9">
        <v>52</v>
      </c>
      <c r="E21" s="9">
        <f t="shared" si="6"/>
        <v>33</v>
      </c>
      <c r="F21" s="7">
        <v>19</v>
      </c>
      <c r="G21" s="42">
        <f t="shared" si="3"/>
        <v>0.63461538461538458</v>
      </c>
      <c r="H21" s="118"/>
      <c r="I21" s="77"/>
      <c r="J21" s="38" t="s">
        <v>53</v>
      </c>
      <c r="K21" s="117"/>
      <c r="L21" s="27">
        <v>51</v>
      </c>
      <c r="M21" s="27">
        <f t="shared" si="4"/>
        <v>34</v>
      </c>
      <c r="N21" s="27">
        <v>17</v>
      </c>
      <c r="O21" s="43">
        <f t="shared" si="5"/>
        <v>0.66666666666666663</v>
      </c>
      <c r="P21" s="118"/>
      <c r="Q21" s="93"/>
      <c r="R21" s="17" t="s">
        <v>192</v>
      </c>
      <c r="S21" s="37" t="s">
        <v>163</v>
      </c>
      <c r="T21" s="27" t="s">
        <v>15</v>
      </c>
      <c r="U21" s="27">
        <v>68</v>
      </c>
      <c r="V21" s="27">
        <f t="shared" si="7"/>
        <v>41</v>
      </c>
      <c r="W21" s="27">
        <v>27</v>
      </c>
      <c r="X21" s="43">
        <f t="shared" si="2"/>
        <v>0.6029411764705882</v>
      </c>
      <c r="Y21" s="48"/>
    </row>
    <row r="22" spans="1:26" ht="19.5">
      <c r="A22" s="81"/>
      <c r="B22" s="8" t="s">
        <v>88</v>
      </c>
      <c r="C22" s="85"/>
      <c r="D22" s="9">
        <v>90</v>
      </c>
      <c r="E22" s="9">
        <f t="shared" si="6"/>
        <v>73</v>
      </c>
      <c r="F22" s="7">
        <v>17</v>
      </c>
      <c r="G22" s="42">
        <f t="shared" si="3"/>
        <v>0.81111111111111112</v>
      </c>
      <c r="H22" s="118"/>
      <c r="I22" s="77"/>
      <c r="J22" s="38" t="s">
        <v>54</v>
      </c>
      <c r="K22" s="117"/>
      <c r="L22" s="27">
        <v>45</v>
      </c>
      <c r="M22" s="27">
        <f t="shared" si="4"/>
        <v>23</v>
      </c>
      <c r="N22" s="27">
        <v>22</v>
      </c>
      <c r="O22" s="43">
        <f t="shared" si="5"/>
        <v>0.51111111111111107</v>
      </c>
      <c r="P22" s="118"/>
      <c r="Q22" s="93"/>
      <c r="R22" s="5" t="s">
        <v>191</v>
      </c>
      <c r="S22" s="37" t="s">
        <v>164</v>
      </c>
      <c r="T22" s="27" t="s">
        <v>15</v>
      </c>
      <c r="U22" s="27">
        <v>72</v>
      </c>
      <c r="V22" s="27">
        <f t="shared" si="7"/>
        <v>63</v>
      </c>
      <c r="W22" s="27">
        <v>9</v>
      </c>
      <c r="X22" s="43">
        <f t="shared" si="2"/>
        <v>0.875</v>
      </c>
      <c r="Y22" s="48"/>
    </row>
    <row r="23" spans="1:26" ht="19.5">
      <c r="A23" s="81"/>
      <c r="B23" s="8" t="s">
        <v>89</v>
      </c>
      <c r="C23" s="85"/>
      <c r="D23" s="9">
        <v>113</v>
      </c>
      <c r="E23" s="9">
        <f t="shared" si="6"/>
        <v>100</v>
      </c>
      <c r="F23" s="7">
        <v>13</v>
      </c>
      <c r="G23" s="42">
        <f t="shared" si="3"/>
        <v>0.88495575221238942</v>
      </c>
      <c r="H23" s="118"/>
      <c r="I23" s="122" t="s">
        <v>304</v>
      </c>
      <c r="J23" s="38" t="s">
        <v>103</v>
      </c>
      <c r="K23" s="119" t="s">
        <v>107</v>
      </c>
      <c r="L23" s="27">
        <v>13</v>
      </c>
      <c r="M23" s="27">
        <f t="shared" si="4"/>
        <v>10</v>
      </c>
      <c r="N23" s="27">
        <v>3</v>
      </c>
      <c r="O23" s="43">
        <f t="shared" si="5"/>
        <v>0.76923076923076927</v>
      </c>
      <c r="P23" s="118">
        <f>(M23+M24+M25+M26)/(L23+L24+L25+L26)</f>
        <v>0.83018867924528306</v>
      </c>
      <c r="Q23" s="93"/>
      <c r="R23" s="18" t="s">
        <v>190</v>
      </c>
      <c r="S23" s="37" t="s">
        <v>165</v>
      </c>
      <c r="T23" s="32" t="s">
        <v>14</v>
      </c>
      <c r="U23" s="27">
        <v>93</v>
      </c>
      <c r="V23" s="27">
        <f t="shared" si="7"/>
        <v>73</v>
      </c>
      <c r="W23" s="27">
        <v>20</v>
      </c>
      <c r="X23" s="43">
        <f t="shared" si="2"/>
        <v>0.78494623655913975</v>
      </c>
      <c r="Y23" s="48"/>
    </row>
    <row r="24" spans="1:26" ht="19.5">
      <c r="A24" s="81"/>
      <c r="B24" s="8" t="s">
        <v>90</v>
      </c>
      <c r="C24" s="85"/>
      <c r="D24" s="9">
        <v>39</v>
      </c>
      <c r="E24" s="9">
        <f t="shared" si="6"/>
        <v>25</v>
      </c>
      <c r="F24" s="7">
        <v>14</v>
      </c>
      <c r="G24" s="42">
        <f t="shared" si="3"/>
        <v>0.64102564102564108</v>
      </c>
      <c r="H24" s="118"/>
      <c r="I24" s="77"/>
      <c r="J24" s="38" t="s">
        <v>104</v>
      </c>
      <c r="K24" s="117"/>
      <c r="L24" s="27">
        <v>18</v>
      </c>
      <c r="M24" s="27">
        <f t="shared" si="4"/>
        <v>16</v>
      </c>
      <c r="N24" s="27">
        <v>2</v>
      </c>
      <c r="O24" s="43">
        <f t="shared" si="5"/>
        <v>0.88888888888888884</v>
      </c>
      <c r="P24" s="118"/>
      <c r="Q24" s="93"/>
      <c r="R24" s="17" t="s">
        <v>192</v>
      </c>
      <c r="S24" s="37" t="s">
        <v>166</v>
      </c>
      <c r="T24" s="27" t="s">
        <v>15</v>
      </c>
      <c r="U24" s="27">
        <v>43</v>
      </c>
      <c r="V24" s="27">
        <f t="shared" si="7"/>
        <v>31</v>
      </c>
      <c r="W24" s="27">
        <v>12</v>
      </c>
      <c r="X24" s="43">
        <f t="shared" si="2"/>
        <v>0.72093023255813948</v>
      </c>
      <c r="Y24" s="48"/>
    </row>
    <row r="25" spans="1:26" ht="19.5">
      <c r="A25" s="98" t="s">
        <v>299</v>
      </c>
      <c r="B25" s="8" t="s">
        <v>57</v>
      </c>
      <c r="C25" s="85" t="s">
        <v>13</v>
      </c>
      <c r="D25" s="9">
        <v>20</v>
      </c>
      <c r="E25" s="9">
        <f t="shared" si="6"/>
        <v>16</v>
      </c>
      <c r="F25" s="7">
        <v>4</v>
      </c>
      <c r="G25" s="42">
        <f t="shared" si="3"/>
        <v>0.8</v>
      </c>
      <c r="H25" s="118">
        <f>(E25+E26+E27+E28+E29+E30+E31+E32+E33+E34)/(D25+D26+D27+D28+D29+D30+D31+D32+D33+D34)</f>
        <v>0.42160278745644597</v>
      </c>
      <c r="I25" s="77"/>
      <c r="J25" s="38" t="s">
        <v>106</v>
      </c>
      <c r="K25" s="117"/>
      <c r="L25" s="27">
        <v>8</v>
      </c>
      <c r="M25" s="27">
        <f t="shared" si="4"/>
        <v>5</v>
      </c>
      <c r="N25" s="27">
        <v>3</v>
      </c>
      <c r="O25" s="43">
        <f t="shared" si="5"/>
        <v>0.625</v>
      </c>
      <c r="P25" s="118"/>
      <c r="Q25" s="93"/>
      <c r="R25" s="20" t="s">
        <v>188</v>
      </c>
      <c r="S25" s="37" t="s">
        <v>167</v>
      </c>
      <c r="T25" s="27" t="s">
        <v>168</v>
      </c>
      <c r="U25" s="27">
        <v>80</v>
      </c>
      <c r="V25" s="27">
        <f t="shared" si="7"/>
        <v>63</v>
      </c>
      <c r="W25" s="27">
        <v>17</v>
      </c>
      <c r="X25" s="43">
        <f t="shared" si="2"/>
        <v>0.78749999999999998</v>
      </c>
      <c r="Y25" s="48"/>
    </row>
    <row r="26" spans="1:26" ht="19.5">
      <c r="A26" s="81"/>
      <c r="B26" s="8" t="s">
        <v>58</v>
      </c>
      <c r="C26" s="85"/>
      <c r="D26" s="9">
        <v>33</v>
      </c>
      <c r="E26" s="9">
        <f t="shared" si="6"/>
        <v>7</v>
      </c>
      <c r="F26" s="7">
        <v>26</v>
      </c>
      <c r="G26" s="42">
        <f t="shared" si="3"/>
        <v>0.21212121212121213</v>
      </c>
      <c r="H26" s="118"/>
      <c r="I26" s="77"/>
      <c r="J26" s="38" t="s">
        <v>105</v>
      </c>
      <c r="K26" s="117"/>
      <c r="L26" s="27">
        <v>14</v>
      </c>
      <c r="M26" s="27">
        <f t="shared" si="4"/>
        <v>13</v>
      </c>
      <c r="N26" s="27">
        <v>1</v>
      </c>
      <c r="O26" s="43">
        <f t="shared" si="5"/>
        <v>0.9285714285714286</v>
      </c>
      <c r="P26" s="118"/>
      <c r="Q26" s="93"/>
      <c r="R26" s="18" t="s">
        <v>190</v>
      </c>
      <c r="S26" s="37" t="s">
        <v>169</v>
      </c>
      <c r="T26" s="32" t="s">
        <v>14</v>
      </c>
      <c r="U26" s="27">
        <v>34</v>
      </c>
      <c r="V26" s="27">
        <f t="shared" si="7"/>
        <v>23</v>
      </c>
      <c r="W26" s="27">
        <v>11</v>
      </c>
      <c r="X26" s="43">
        <f t="shared" si="2"/>
        <v>0.67647058823529416</v>
      </c>
      <c r="Y26" s="48"/>
    </row>
    <row r="27" spans="1:26" ht="19.5" customHeight="1">
      <c r="A27" s="81"/>
      <c r="B27" s="8" t="s">
        <v>59</v>
      </c>
      <c r="C27" s="85"/>
      <c r="D27" s="9">
        <v>12</v>
      </c>
      <c r="E27" s="9">
        <f t="shared" si="6"/>
        <v>11</v>
      </c>
      <c r="F27" s="7">
        <v>1</v>
      </c>
      <c r="G27" s="42">
        <f t="shared" si="3"/>
        <v>0.91666666666666663</v>
      </c>
      <c r="H27" s="118"/>
      <c r="I27" s="122" t="s">
        <v>251</v>
      </c>
      <c r="J27" s="38" t="s">
        <v>43</v>
      </c>
      <c r="K27" s="117" t="s">
        <v>18</v>
      </c>
      <c r="L27" s="27">
        <v>8</v>
      </c>
      <c r="M27" s="27">
        <f t="shared" si="4"/>
        <v>8</v>
      </c>
      <c r="N27" s="27">
        <v>0</v>
      </c>
      <c r="O27" s="42">
        <f t="shared" si="5"/>
        <v>1</v>
      </c>
      <c r="P27" s="118">
        <f>(M27+M28+M29+M30+M31)/(L27+L28+L29+L30+L31)</f>
        <v>0.87671232876712324</v>
      </c>
      <c r="Q27" s="93"/>
      <c r="R27" s="19" t="s">
        <v>186</v>
      </c>
      <c r="S27" s="37" t="s">
        <v>170</v>
      </c>
      <c r="T27" s="32" t="s">
        <v>14</v>
      </c>
      <c r="U27" s="27">
        <v>79</v>
      </c>
      <c r="V27" s="27">
        <f t="shared" si="7"/>
        <v>77</v>
      </c>
      <c r="W27" s="27">
        <v>2</v>
      </c>
      <c r="X27" s="43">
        <f t="shared" si="2"/>
        <v>0.97468354430379744</v>
      </c>
      <c r="Y27" s="48"/>
    </row>
    <row r="28" spans="1:26" ht="19.5" customHeight="1">
      <c r="A28" s="81"/>
      <c r="B28" s="8" t="s">
        <v>60</v>
      </c>
      <c r="C28" s="85"/>
      <c r="D28" s="9">
        <v>12</v>
      </c>
      <c r="E28" s="9">
        <f t="shared" si="6"/>
        <v>11</v>
      </c>
      <c r="F28" s="7">
        <v>1</v>
      </c>
      <c r="G28" s="42">
        <f t="shared" si="3"/>
        <v>0.91666666666666663</v>
      </c>
      <c r="H28" s="118"/>
      <c r="I28" s="77"/>
      <c r="J28" s="38" t="s">
        <v>44</v>
      </c>
      <c r="K28" s="117"/>
      <c r="L28" s="27">
        <v>37</v>
      </c>
      <c r="M28" s="27">
        <f t="shared" si="4"/>
        <v>33</v>
      </c>
      <c r="N28" s="27">
        <v>4</v>
      </c>
      <c r="O28" s="42">
        <f t="shared" si="5"/>
        <v>0.89189189189189189</v>
      </c>
      <c r="P28" s="118"/>
      <c r="Q28" s="93"/>
      <c r="R28" s="14"/>
      <c r="S28" s="39" t="s">
        <v>211</v>
      </c>
      <c r="T28" s="40" t="s">
        <v>145</v>
      </c>
      <c r="U28" s="28">
        <v>121</v>
      </c>
      <c r="V28" s="40">
        <f t="shared" si="7"/>
        <v>0</v>
      </c>
      <c r="W28" s="28">
        <v>121</v>
      </c>
      <c r="X28" s="47">
        <f t="shared" si="2"/>
        <v>0</v>
      </c>
      <c r="Y28" s="48"/>
    </row>
    <row r="29" spans="1:26" ht="19.5" customHeight="1">
      <c r="A29" s="81"/>
      <c r="B29" s="8" t="s">
        <v>61</v>
      </c>
      <c r="C29" s="85"/>
      <c r="D29" s="9">
        <v>32</v>
      </c>
      <c r="E29" s="9">
        <f t="shared" si="6"/>
        <v>26</v>
      </c>
      <c r="F29" s="7">
        <v>6</v>
      </c>
      <c r="G29" s="42">
        <f t="shared" si="3"/>
        <v>0.8125</v>
      </c>
      <c r="H29" s="118"/>
      <c r="I29" s="77"/>
      <c r="J29" s="38" t="s">
        <v>45</v>
      </c>
      <c r="K29" s="117"/>
      <c r="L29" s="27">
        <v>18</v>
      </c>
      <c r="M29" s="27">
        <f t="shared" si="4"/>
        <v>13</v>
      </c>
      <c r="N29" s="27">
        <v>5</v>
      </c>
      <c r="O29" s="42">
        <f t="shared" si="5"/>
        <v>0.72222222222222221</v>
      </c>
      <c r="P29" s="118"/>
      <c r="Q29" s="93"/>
      <c r="R29" s="18" t="s">
        <v>190</v>
      </c>
      <c r="S29" s="37" t="s">
        <v>171</v>
      </c>
      <c r="T29" s="32" t="s">
        <v>14</v>
      </c>
      <c r="U29" s="27">
        <v>82</v>
      </c>
      <c r="V29" s="27">
        <f t="shared" si="7"/>
        <v>66</v>
      </c>
      <c r="W29" s="27">
        <v>16</v>
      </c>
      <c r="X29" s="43">
        <f t="shared" si="2"/>
        <v>0.80487804878048785</v>
      </c>
      <c r="Y29" s="48"/>
    </row>
    <row r="30" spans="1:26" ht="19.5" customHeight="1">
      <c r="A30" s="81"/>
      <c r="B30" s="8" t="s">
        <v>62</v>
      </c>
      <c r="C30" s="85"/>
      <c r="D30" s="9">
        <v>9</v>
      </c>
      <c r="E30" s="9">
        <f t="shared" si="6"/>
        <v>8</v>
      </c>
      <c r="F30" s="7">
        <v>1</v>
      </c>
      <c r="G30" s="42">
        <f t="shared" si="3"/>
        <v>0.88888888888888884</v>
      </c>
      <c r="H30" s="118"/>
      <c r="I30" s="77"/>
      <c r="J30" s="38" t="s">
        <v>46</v>
      </c>
      <c r="K30" s="117"/>
      <c r="L30" s="27">
        <v>53</v>
      </c>
      <c r="M30" s="27">
        <f t="shared" si="4"/>
        <v>50</v>
      </c>
      <c r="N30" s="27">
        <v>3</v>
      </c>
      <c r="O30" s="42">
        <f t="shared" si="5"/>
        <v>0.94339622641509435</v>
      </c>
      <c r="P30" s="118"/>
      <c r="Q30" s="93"/>
      <c r="R30" s="20" t="s">
        <v>188</v>
      </c>
      <c r="S30" s="37" t="s">
        <v>172</v>
      </c>
      <c r="T30" s="27" t="s">
        <v>168</v>
      </c>
      <c r="U30" s="27">
        <v>59</v>
      </c>
      <c r="V30" s="27">
        <f t="shared" si="7"/>
        <v>49</v>
      </c>
      <c r="W30" s="27">
        <v>10</v>
      </c>
      <c r="X30" s="43">
        <f t="shared" si="2"/>
        <v>0.83050847457627119</v>
      </c>
      <c r="Y30" s="48"/>
    </row>
    <row r="31" spans="1:26" ht="19.5" customHeight="1">
      <c r="A31" s="81"/>
      <c r="B31" s="8" t="s">
        <v>63</v>
      </c>
      <c r="C31" s="85"/>
      <c r="D31" s="9">
        <v>49</v>
      </c>
      <c r="E31" s="9">
        <f t="shared" si="6"/>
        <v>4</v>
      </c>
      <c r="F31" s="7">
        <v>45</v>
      </c>
      <c r="G31" s="42">
        <f t="shared" si="3"/>
        <v>8.1632653061224483E-2</v>
      </c>
      <c r="H31" s="118"/>
      <c r="I31" s="77"/>
      <c r="J31" s="38" t="s">
        <v>47</v>
      </c>
      <c r="K31" s="117"/>
      <c r="L31" s="27">
        <v>30</v>
      </c>
      <c r="M31" s="27">
        <f t="shared" si="4"/>
        <v>24</v>
      </c>
      <c r="N31" s="27">
        <v>6</v>
      </c>
      <c r="O31" s="42">
        <f t="shared" si="5"/>
        <v>0.8</v>
      </c>
      <c r="P31" s="118"/>
      <c r="Q31" s="93"/>
      <c r="R31" s="17" t="s">
        <v>192</v>
      </c>
      <c r="S31" s="37" t="s">
        <v>173</v>
      </c>
      <c r="T31" s="27" t="s">
        <v>15</v>
      </c>
      <c r="U31" s="27">
        <v>58</v>
      </c>
      <c r="V31" s="27">
        <f t="shared" si="7"/>
        <v>48</v>
      </c>
      <c r="W31" s="27">
        <v>10</v>
      </c>
      <c r="X31" s="43">
        <f t="shared" si="2"/>
        <v>0.82758620689655171</v>
      </c>
      <c r="Y31" s="48"/>
    </row>
    <row r="32" spans="1:26" ht="19.5" customHeight="1">
      <c r="A32" s="81"/>
      <c r="B32" s="8" t="s">
        <v>64</v>
      </c>
      <c r="C32" s="85"/>
      <c r="D32" s="9">
        <v>83</v>
      </c>
      <c r="E32" s="9">
        <f t="shared" si="6"/>
        <v>7</v>
      </c>
      <c r="F32" s="7">
        <v>76</v>
      </c>
      <c r="G32" s="42">
        <f t="shared" si="3"/>
        <v>8.4337349397590355E-2</v>
      </c>
      <c r="H32" s="118"/>
      <c r="I32" s="122" t="s">
        <v>305</v>
      </c>
      <c r="J32" s="38" t="s">
        <v>75</v>
      </c>
      <c r="K32" s="117" t="s">
        <v>16</v>
      </c>
      <c r="L32" s="27">
        <v>54</v>
      </c>
      <c r="M32" s="27">
        <f t="shared" si="4"/>
        <v>49</v>
      </c>
      <c r="N32" s="27">
        <v>5</v>
      </c>
      <c r="O32" s="42">
        <f t="shared" si="5"/>
        <v>0.90740740740740744</v>
      </c>
      <c r="P32" s="118">
        <f>(M32+M33+M34+M35+M36+M37+M38)/(L32+L33+L34+L35+L36+L37+L38)</f>
        <v>0.83908045977011492</v>
      </c>
      <c r="Q32" s="93"/>
      <c r="R32" s="19" t="s">
        <v>186</v>
      </c>
      <c r="S32" s="37" t="s">
        <v>174</v>
      </c>
      <c r="T32" s="32" t="s">
        <v>14</v>
      </c>
      <c r="U32" s="27">
        <v>63</v>
      </c>
      <c r="V32" s="27">
        <f t="shared" si="7"/>
        <v>52</v>
      </c>
      <c r="W32" s="27">
        <v>11</v>
      </c>
      <c r="X32" s="43">
        <f t="shared" si="2"/>
        <v>0.82539682539682535</v>
      </c>
      <c r="Y32" s="48"/>
    </row>
    <row r="33" spans="1:25" ht="19.5" customHeight="1">
      <c r="A33" s="81"/>
      <c r="B33" s="8" t="s">
        <v>65</v>
      </c>
      <c r="C33" s="85"/>
      <c r="D33" s="9">
        <v>27</v>
      </c>
      <c r="E33" s="9">
        <f t="shared" si="6"/>
        <v>23</v>
      </c>
      <c r="F33" s="7">
        <v>4</v>
      </c>
      <c r="G33" s="42">
        <f t="shared" si="3"/>
        <v>0.85185185185185186</v>
      </c>
      <c r="H33" s="118"/>
      <c r="I33" s="77"/>
      <c r="J33" s="38" t="s">
        <v>76</v>
      </c>
      <c r="K33" s="117"/>
      <c r="L33" s="27">
        <v>9</v>
      </c>
      <c r="M33" s="27">
        <f t="shared" si="4"/>
        <v>9</v>
      </c>
      <c r="N33" s="27">
        <v>0</v>
      </c>
      <c r="O33" s="42">
        <f t="shared" si="5"/>
        <v>1</v>
      </c>
      <c r="P33" s="118"/>
      <c r="Q33" s="93"/>
      <c r="R33" s="17" t="s">
        <v>192</v>
      </c>
      <c r="S33" s="37" t="s">
        <v>175</v>
      </c>
      <c r="T33" s="27" t="s">
        <v>15</v>
      </c>
      <c r="U33" s="27">
        <v>103</v>
      </c>
      <c r="V33" s="27">
        <f t="shared" si="7"/>
        <v>91</v>
      </c>
      <c r="W33" s="27">
        <v>12</v>
      </c>
      <c r="X33" s="43">
        <f t="shared" si="2"/>
        <v>0.88349514563106801</v>
      </c>
      <c r="Y33" s="48"/>
    </row>
    <row r="34" spans="1:25" ht="19.5" customHeight="1">
      <c r="A34" s="81"/>
      <c r="B34" s="8" t="s">
        <v>66</v>
      </c>
      <c r="C34" s="85"/>
      <c r="D34" s="9">
        <v>10</v>
      </c>
      <c r="E34" s="9">
        <f t="shared" si="6"/>
        <v>8</v>
      </c>
      <c r="F34" s="7">
        <v>2</v>
      </c>
      <c r="G34" s="42">
        <f t="shared" si="3"/>
        <v>0.8</v>
      </c>
      <c r="H34" s="118"/>
      <c r="I34" s="77"/>
      <c r="J34" s="38" t="s">
        <v>77</v>
      </c>
      <c r="K34" s="117"/>
      <c r="L34" s="27">
        <v>48</v>
      </c>
      <c r="M34" s="27">
        <f t="shared" si="4"/>
        <v>37</v>
      </c>
      <c r="N34" s="27">
        <v>11</v>
      </c>
      <c r="O34" s="42">
        <f t="shared" si="5"/>
        <v>0.77083333333333337</v>
      </c>
      <c r="P34" s="118"/>
      <c r="Q34" s="93"/>
      <c r="R34" s="16" t="s">
        <v>189</v>
      </c>
      <c r="S34" s="37" t="s">
        <v>176</v>
      </c>
      <c r="T34" s="27" t="s">
        <v>19</v>
      </c>
      <c r="U34" s="27">
        <v>131</v>
      </c>
      <c r="V34" s="27">
        <f t="shared" si="7"/>
        <v>115</v>
      </c>
      <c r="W34" s="27">
        <v>16</v>
      </c>
      <c r="X34" s="43">
        <f t="shared" si="2"/>
        <v>0.87786259541984735</v>
      </c>
      <c r="Y34" s="48"/>
    </row>
    <row r="35" spans="1:25" ht="19.5" customHeight="1">
      <c r="A35" s="98" t="s">
        <v>300</v>
      </c>
      <c r="B35" s="8" t="s">
        <v>122</v>
      </c>
      <c r="C35" s="85" t="s">
        <v>18</v>
      </c>
      <c r="D35" s="9">
        <v>110</v>
      </c>
      <c r="E35" s="9">
        <f t="shared" si="6"/>
        <v>106</v>
      </c>
      <c r="F35" s="7">
        <v>4</v>
      </c>
      <c r="G35" s="42">
        <f t="shared" si="3"/>
        <v>0.96363636363636362</v>
      </c>
      <c r="H35" s="118">
        <f>(E35+E36+E37+E38+E39+E40+E41+E42+E43+E44+E45+E46+E47)/(D35+D36+D37+D38+D39+D40+D41+D42+D43+D44+D45+D46+D47)</f>
        <v>0.8830715532286213</v>
      </c>
      <c r="I35" s="77"/>
      <c r="J35" s="38" t="s">
        <v>78</v>
      </c>
      <c r="K35" s="117"/>
      <c r="L35" s="27">
        <v>53</v>
      </c>
      <c r="M35" s="27">
        <f t="shared" si="4"/>
        <v>49</v>
      </c>
      <c r="N35" s="27">
        <v>4</v>
      </c>
      <c r="O35" s="42">
        <f t="shared" si="5"/>
        <v>0.92452830188679247</v>
      </c>
      <c r="P35" s="118"/>
      <c r="Q35" s="93"/>
      <c r="R35" s="16" t="s">
        <v>189</v>
      </c>
      <c r="S35" s="37" t="s">
        <v>177</v>
      </c>
      <c r="T35" s="27" t="s">
        <v>19</v>
      </c>
      <c r="U35" s="27">
        <v>115</v>
      </c>
      <c r="V35" s="27">
        <f t="shared" si="7"/>
        <v>104</v>
      </c>
      <c r="W35" s="27">
        <v>11</v>
      </c>
      <c r="X35" s="43">
        <f t="shared" si="2"/>
        <v>0.90434782608695652</v>
      </c>
      <c r="Y35" s="48"/>
    </row>
    <row r="36" spans="1:25" ht="19.5" customHeight="1">
      <c r="A36" s="81"/>
      <c r="B36" s="8" t="s">
        <v>123</v>
      </c>
      <c r="C36" s="85"/>
      <c r="D36" s="9">
        <v>18</v>
      </c>
      <c r="E36" s="9">
        <f t="shared" si="6"/>
        <v>15</v>
      </c>
      <c r="F36" s="7">
        <v>3</v>
      </c>
      <c r="G36" s="42">
        <f t="shared" si="3"/>
        <v>0.83333333333333337</v>
      </c>
      <c r="H36" s="118"/>
      <c r="I36" s="77"/>
      <c r="J36" s="38" t="s">
        <v>79</v>
      </c>
      <c r="K36" s="117"/>
      <c r="L36" s="27">
        <v>109</v>
      </c>
      <c r="M36" s="27">
        <f t="shared" si="4"/>
        <v>90</v>
      </c>
      <c r="N36" s="27">
        <v>19</v>
      </c>
      <c r="O36" s="42">
        <f t="shared" si="5"/>
        <v>0.82568807339449546</v>
      </c>
      <c r="P36" s="118"/>
      <c r="Q36" s="93"/>
      <c r="R36" s="18" t="s">
        <v>190</v>
      </c>
      <c r="S36" s="37" t="s">
        <v>178</v>
      </c>
      <c r="T36" s="32" t="s">
        <v>14</v>
      </c>
      <c r="U36" s="27">
        <v>58</v>
      </c>
      <c r="V36" s="27">
        <f t="shared" si="7"/>
        <v>38</v>
      </c>
      <c r="W36" s="27">
        <v>20</v>
      </c>
      <c r="X36" s="43">
        <f t="shared" si="2"/>
        <v>0.65517241379310343</v>
      </c>
      <c r="Y36" s="48"/>
    </row>
    <row r="37" spans="1:25" ht="19.5" customHeight="1">
      <c r="A37" s="81"/>
      <c r="B37" s="8" t="s">
        <v>124</v>
      </c>
      <c r="C37" s="85"/>
      <c r="D37" s="9">
        <v>58</v>
      </c>
      <c r="E37" s="9">
        <f t="shared" si="6"/>
        <v>49</v>
      </c>
      <c r="F37" s="7">
        <v>9</v>
      </c>
      <c r="G37" s="42">
        <f t="shared" si="3"/>
        <v>0.84482758620689657</v>
      </c>
      <c r="H37" s="118"/>
      <c r="I37" s="77"/>
      <c r="J37" s="38" t="s">
        <v>80</v>
      </c>
      <c r="K37" s="117"/>
      <c r="L37" s="27">
        <v>27</v>
      </c>
      <c r="M37" s="27">
        <f t="shared" si="4"/>
        <v>22</v>
      </c>
      <c r="N37" s="27">
        <v>5</v>
      </c>
      <c r="O37" s="42">
        <f t="shared" si="5"/>
        <v>0.81481481481481477</v>
      </c>
      <c r="P37" s="118"/>
      <c r="Q37" s="93"/>
      <c r="R37" s="20" t="s">
        <v>188</v>
      </c>
      <c r="S37" s="37" t="s">
        <v>179</v>
      </c>
      <c r="T37" s="27" t="s">
        <v>168</v>
      </c>
      <c r="U37" s="27">
        <v>89</v>
      </c>
      <c r="V37" s="27">
        <f t="shared" si="7"/>
        <v>72</v>
      </c>
      <c r="W37" s="27">
        <v>17</v>
      </c>
      <c r="X37" s="43">
        <f t="shared" si="2"/>
        <v>0.8089887640449438</v>
      </c>
      <c r="Y37" s="48"/>
    </row>
    <row r="38" spans="1:25" ht="19.5" customHeight="1">
      <c r="A38" s="81"/>
      <c r="B38" s="8" t="s">
        <v>125</v>
      </c>
      <c r="C38" s="85"/>
      <c r="D38" s="9">
        <v>42</v>
      </c>
      <c r="E38" s="9">
        <f t="shared" si="6"/>
        <v>30</v>
      </c>
      <c r="F38" s="7">
        <v>12</v>
      </c>
      <c r="G38" s="42">
        <f t="shared" si="3"/>
        <v>0.7142857142857143</v>
      </c>
      <c r="H38" s="118"/>
      <c r="I38" s="77"/>
      <c r="J38" s="38" t="s">
        <v>81</v>
      </c>
      <c r="K38" s="117"/>
      <c r="L38" s="27">
        <v>48</v>
      </c>
      <c r="M38" s="27">
        <f t="shared" si="4"/>
        <v>36</v>
      </c>
      <c r="N38" s="27">
        <v>12</v>
      </c>
      <c r="O38" s="42">
        <f t="shared" si="5"/>
        <v>0.75</v>
      </c>
      <c r="P38" s="118"/>
      <c r="Q38" s="93"/>
      <c r="R38" s="20" t="s">
        <v>188</v>
      </c>
      <c r="S38" s="37" t="s">
        <v>180</v>
      </c>
      <c r="T38" s="27" t="s">
        <v>168</v>
      </c>
      <c r="U38" s="27">
        <v>90</v>
      </c>
      <c r="V38" s="27">
        <f t="shared" si="7"/>
        <v>76</v>
      </c>
      <c r="W38" s="27">
        <v>14</v>
      </c>
      <c r="X38" s="43">
        <f t="shared" si="2"/>
        <v>0.84444444444444444</v>
      </c>
      <c r="Y38" s="48"/>
    </row>
    <row r="39" spans="1:25" ht="19.5" customHeight="1">
      <c r="A39" s="81"/>
      <c r="B39" s="8" t="s">
        <v>126</v>
      </c>
      <c r="C39" s="85"/>
      <c r="D39" s="9">
        <v>40</v>
      </c>
      <c r="E39" s="9">
        <f t="shared" si="6"/>
        <v>38</v>
      </c>
      <c r="F39" s="7">
        <v>2</v>
      </c>
      <c r="G39" s="42">
        <f t="shared" si="3"/>
        <v>0.95</v>
      </c>
      <c r="H39" s="118"/>
      <c r="I39" s="122" t="s">
        <v>306</v>
      </c>
      <c r="J39" s="38" t="s">
        <v>137</v>
      </c>
      <c r="K39" s="119" t="s">
        <v>228</v>
      </c>
      <c r="L39" s="27">
        <v>19</v>
      </c>
      <c r="M39" s="27">
        <f t="shared" si="4"/>
        <v>4</v>
      </c>
      <c r="N39" s="27">
        <v>15</v>
      </c>
      <c r="O39" s="42">
        <f t="shared" si="5"/>
        <v>0.21052631578947367</v>
      </c>
      <c r="P39" s="118">
        <f>(M39+M40+M41+M42+M43)/(L39+L40+L41+L42+L43)</f>
        <v>0.29452054794520549</v>
      </c>
      <c r="Q39" s="93"/>
      <c r="R39" s="16" t="s">
        <v>189</v>
      </c>
      <c r="S39" s="37" t="s">
        <v>181</v>
      </c>
      <c r="T39" s="27" t="s">
        <v>19</v>
      </c>
      <c r="U39" s="27">
        <v>48</v>
      </c>
      <c r="V39" s="27">
        <f t="shared" si="7"/>
        <v>45</v>
      </c>
      <c r="W39" s="27">
        <v>3</v>
      </c>
      <c r="X39" s="43">
        <f t="shared" si="2"/>
        <v>0.9375</v>
      </c>
      <c r="Y39" s="48"/>
    </row>
    <row r="40" spans="1:25" ht="19.5" customHeight="1">
      <c r="A40" s="81"/>
      <c r="B40" s="8" t="s">
        <v>127</v>
      </c>
      <c r="C40" s="85"/>
      <c r="D40" s="9">
        <v>70</v>
      </c>
      <c r="E40" s="9">
        <f t="shared" si="6"/>
        <v>64</v>
      </c>
      <c r="F40" s="7">
        <v>6</v>
      </c>
      <c r="G40" s="42">
        <f t="shared" si="3"/>
        <v>0.91428571428571426</v>
      </c>
      <c r="H40" s="118"/>
      <c r="I40" s="77"/>
      <c r="J40" s="38" t="s">
        <v>61</v>
      </c>
      <c r="K40" s="117"/>
      <c r="L40" s="27">
        <v>19</v>
      </c>
      <c r="M40" s="27">
        <f t="shared" si="4"/>
        <v>12</v>
      </c>
      <c r="N40" s="27">
        <v>7</v>
      </c>
      <c r="O40" s="42">
        <f t="shared" si="5"/>
        <v>0.63157894736842102</v>
      </c>
      <c r="P40" s="118"/>
      <c r="Q40" s="94"/>
      <c r="R40" s="5" t="s">
        <v>191</v>
      </c>
      <c r="S40" s="37" t="s">
        <v>182</v>
      </c>
      <c r="T40" s="27" t="s">
        <v>15</v>
      </c>
      <c r="U40" s="27">
        <v>65</v>
      </c>
      <c r="V40" s="27">
        <f t="shared" si="7"/>
        <v>38</v>
      </c>
      <c r="W40" s="27">
        <v>27</v>
      </c>
      <c r="X40" s="43">
        <f t="shared" si="2"/>
        <v>0.58461538461538465</v>
      </c>
      <c r="Y40" s="48"/>
    </row>
    <row r="41" spans="1:25" ht="19.5" customHeight="1">
      <c r="A41" s="81"/>
      <c r="B41" s="8" t="s">
        <v>128</v>
      </c>
      <c r="C41" s="85"/>
      <c r="D41" s="9">
        <v>36</v>
      </c>
      <c r="E41" s="9">
        <f t="shared" si="6"/>
        <v>32</v>
      </c>
      <c r="F41" s="7">
        <v>4</v>
      </c>
      <c r="G41" s="42">
        <f t="shared" si="3"/>
        <v>0.88888888888888884</v>
      </c>
      <c r="H41" s="118"/>
      <c r="I41" s="77"/>
      <c r="J41" s="38" t="s">
        <v>138</v>
      </c>
      <c r="K41" s="117"/>
      <c r="L41" s="27">
        <v>69</v>
      </c>
      <c r="M41" s="27">
        <f t="shared" si="4"/>
        <v>19</v>
      </c>
      <c r="N41" s="27">
        <v>50</v>
      </c>
      <c r="O41" s="42">
        <f t="shared" si="5"/>
        <v>0.27536231884057971</v>
      </c>
      <c r="P41" s="118"/>
      <c r="Q41" s="85" t="s">
        <v>8</v>
      </c>
      <c r="R41" s="85"/>
      <c r="S41" s="85"/>
      <c r="T41" s="85"/>
      <c r="U41" s="2">
        <f>SUM(U3:U40)</f>
        <v>3030</v>
      </c>
      <c r="V41" s="2">
        <f t="shared" ref="V41:W41" si="8">SUM(V3:V40)</f>
        <v>1978</v>
      </c>
      <c r="W41" s="2">
        <f t="shared" si="8"/>
        <v>1052</v>
      </c>
      <c r="X41" s="2"/>
      <c r="Y41" s="2"/>
    </row>
    <row r="42" spans="1:25" ht="19.5" customHeight="1">
      <c r="A42" s="81"/>
      <c r="B42" s="8" t="s">
        <v>129</v>
      </c>
      <c r="C42" s="85"/>
      <c r="D42" s="9">
        <v>43</v>
      </c>
      <c r="E42" s="9">
        <f t="shared" si="6"/>
        <v>36</v>
      </c>
      <c r="F42" s="9">
        <v>7</v>
      </c>
      <c r="G42" s="42">
        <f t="shared" si="3"/>
        <v>0.83720930232558144</v>
      </c>
      <c r="H42" s="118"/>
      <c r="I42" s="77"/>
      <c r="J42" s="38" t="s">
        <v>139</v>
      </c>
      <c r="K42" s="117"/>
      <c r="L42" s="27">
        <v>18</v>
      </c>
      <c r="M42" s="27">
        <f t="shared" si="4"/>
        <v>5</v>
      </c>
      <c r="N42" s="27">
        <v>13</v>
      </c>
      <c r="O42" s="42">
        <f t="shared" si="5"/>
        <v>0.27777777777777779</v>
      </c>
      <c r="P42" s="118"/>
    </row>
    <row r="43" spans="1:25" ht="19.5" customHeight="1">
      <c r="A43" s="81"/>
      <c r="B43" s="8" t="s">
        <v>130</v>
      </c>
      <c r="C43" s="85"/>
      <c r="D43" s="9">
        <v>11</v>
      </c>
      <c r="E43" s="9">
        <f t="shared" si="6"/>
        <v>9</v>
      </c>
      <c r="F43" s="9">
        <v>2</v>
      </c>
      <c r="G43" s="42">
        <f t="shared" si="3"/>
        <v>0.81818181818181823</v>
      </c>
      <c r="H43" s="118"/>
      <c r="I43" s="77"/>
      <c r="J43" s="38" t="s">
        <v>140</v>
      </c>
      <c r="K43" s="117"/>
      <c r="L43" s="27">
        <v>21</v>
      </c>
      <c r="M43" s="27">
        <f t="shared" si="4"/>
        <v>3</v>
      </c>
      <c r="N43" s="27">
        <v>18</v>
      </c>
      <c r="O43" s="42">
        <f t="shared" si="5"/>
        <v>0.14285714285714285</v>
      </c>
      <c r="P43" s="118"/>
      <c r="Q43" s="77" t="s">
        <v>183</v>
      </c>
      <c r="R43" s="77"/>
      <c r="S43" s="77" t="s">
        <v>184</v>
      </c>
      <c r="T43" s="77"/>
      <c r="U43" s="77" t="s">
        <v>185</v>
      </c>
      <c r="V43" s="77"/>
      <c r="W43" s="81" t="s">
        <v>204</v>
      </c>
      <c r="X43" s="81"/>
      <c r="Y43" s="81"/>
    </row>
    <row r="44" spans="1:25" ht="19.5" customHeight="1">
      <c r="A44" s="81"/>
      <c r="B44" s="8" t="s">
        <v>131</v>
      </c>
      <c r="C44" s="85"/>
      <c r="D44" s="9">
        <v>6</v>
      </c>
      <c r="E44" s="9">
        <f t="shared" si="6"/>
        <v>5</v>
      </c>
      <c r="F44" s="9">
        <v>1</v>
      </c>
      <c r="G44" s="42">
        <f t="shared" si="3"/>
        <v>0.83333333333333337</v>
      </c>
      <c r="H44" s="118"/>
      <c r="I44" s="122" t="s">
        <v>307</v>
      </c>
      <c r="J44" s="38" t="s">
        <v>93</v>
      </c>
      <c r="K44" s="117" t="s">
        <v>16</v>
      </c>
      <c r="L44" s="27">
        <v>56</v>
      </c>
      <c r="M44" s="27">
        <f t="shared" si="4"/>
        <v>49</v>
      </c>
      <c r="N44" s="27">
        <v>7</v>
      </c>
      <c r="O44" s="42">
        <f t="shared" si="5"/>
        <v>0.875</v>
      </c>
      <c r="P44" s="118">
        <f>(M44+M45+M46+M47+M48+M49)/(L44+L45+L46+L47+L48+L49)</f>
        <v>0.84615384615384615</v>
      </c>
      <c r="Q44" s="77"/>
      <c r="R44" s="77"/>
      <c r="S44" s="77"/>
      <c r="T44" s="77"/>
      <c r="U44" s="77"/>
      <c r="V44" s="77"/>
      <c r="W44" s="81"/>
      <c r="X44" s="81"/>
      <c r="Y44" s="81"/>
    </row>
    <row r="45" spans="1:25" ht="26.25" customHeight="1">
      <c r="A45" s="81"/>
      <c r="B45" s="8" t="s">
        <v>132</v>
      </c>
      <c r="C45" s="85"/>
      <c r="D45" s="9">
        <v>31</v>
      </c>
      <c r="E45" s="9">
        <f t="shared" si="6"/>
        <v>23</v>
      </c>
      <c r="F45" s="9">
        <v>8</v>
      </c>
      <c r="G45" s="42">
        <f t="shared" si="3"/>
        <v>0.74193548387096775</v>
      </c>
      <c r="H45" s="118"/>
      <c r="I45" s="77"/>
      <c r="J45" s="38" t="s">
        <v>94</v>
      </c>
      <c r="K45" s="117"/>
      <c r="L45" s="27">
        <v>42</v>
      </c>
      <c r="M45" s="27">
        <f t="shared" si="4"/>
        <v>38</v>
      </c>
      <c r="N45" s="27">
        <v>4</v>
      </c>
      <c r="O45" s="42">
        <f t="shared" si="5"/>
        <v>0.90476190476190477</v>
      </c>
      <c r="P45" s="118"/>
      <c r="Q45" s="75">
        <f>D50+L50+U41</f>
        <v>7189</v>
      </c>
      <c r="R45" s="76"/>
      <c r="S45" s="75">
        <f>E50+M50+V41</f>
        <v>4927</v>
      </c>
      <c r="T45" s="76"/>
      <c r="U45" s="108">
        <f>S45/Q45</f>
        <v>0.68535262206148284</v>
      </c>
      <c r="V45" s="109"/>
      <c r="W45" s="78"/>
      <c r="X45" s="79"/>
      <c r="Y45" s="80"/>
    </row>
    <row r="46" spans="1:25" ht="24.75" customHeight="1">
      <c r="A46" s="81"/>
      <c r="B46" s="8" t="s">
        <v>133</v>
      </c>
      <c r="C46" s="85"/>
      <c r="D46" s="9">
        <v>23</v>
      </c>
      <c r="E46" s="9">
        <f t="shared" si="6"/>
        <v>19</v>
      </c>
      <c r="F46" s="9">
        <v>4</v>
      </c>
      <c r="G46" s="42">
        <f t="shared" si="3"/>
        <v>0.82608695652173914</v>
      </c>
      <c r="H46" s="118"/>
      <c r="I46" s="77"/>
      <c r="J46" s="38" t="s">
        <v>95</v>
      </c>
      <c r="K46" s="117"/>
      <c r="L46" s="27">
        <v>29</v>
      </c>
      <c r="M46" s="27">
        <f t="shared" si="4"/>
        <v>29</v>
      </c>
      <c r="N46" s="27">
        <v>0</v>
      </c>
      <c r="O46" s="42">
        <f t="shared" si="5"/>
        <v>1</v>
      </c>
      <c r="P46" s="118"/>
      <c r="Q46" s="75" t="s">
        <v>183</v>
      </c>
      <c r="R46" s="76"/>
      <c r="S46" s="75" t="s">
        <v>184</v>
      </c>
      <c r="T46" s="76"/>
      <c r="U46" s="75" t="s">
        <v>185</v>
      </c>
      <c r="V46" s="76"/>
      <c r="W46" s="78" t="s">
        <v>209</v>
      </c>
      <c r="X46" s="79"/>
      <c r="Y46" s="80"/>
    </row>
    <row r="47" spans="1:25" ht="19.5" customHeight="1">
      <c r="A47" s="81"/>
      <c r="B47" s="8" t="s">
        <v>134</v>
      </c>
      <c r="C47" s="85"/>
      <c r="D47" s="9">
        <v>85</v>
      </c>
      <c r="E47" s="9">
        <f t="shared" si="6"/>
        <v>80</v>
      </c>
      <c r="F47" s="9">
        <v>5</v>
      </c>
      <c r="G47" s="42">
        <f t="shared" si="3"/>
        <v>0.94117647058823528</v>
      </c>
      <c r="H47" s="118"/>
      <c r="I47" s="77"/>
      <c r="J47" s="38" t="s">
        <v>96</v>
      </c>
      <c r="K47" s="117"/>
      <c r="L47" s="27">
        <v>107</v>
      </c>
      <c r="M47" s="27">
        <f t="shared" si="4"/>
        <v>79</v>
      </c>
      <c r="N47" s="27">
        <v>28</v>
      </c>
      <c r="O47" s="42">
        <f t="shared" si="5"/>
        <v>0.73831775700934577</v>
      </c>
      <c r="P47" s="118"/>
      <c r="Q47" s="81">
        <f>D50+L50+U41-D48-D49-U4-U7-U13-U28</f>
        <v>6563</v>
      </c>
      <c r="R47" s="81"/>
      <c r="S47" s="77">
        <f>E50+M50+V41</f>
        <v>4927</v>
      </c>
      <c r="T47" s="77"/>
      <c r="U47" s="110">
        <f>S47/Q47</f>
        <v>0.75072375438061867</v>
      </c>
      <c r="V47" s="111"/>
      <c r="W47" s="72" t="s">
        <v>213</v>
      </c>
      <c r="X47" s="72"/>
      <c r="Y47" s="72"/>
    </row>
    <row r="48" spans="1:25" ht="19.5" customHeight="1">
      <c r="A48" s="87" t="s">
        <v>3</v>
      </c>
      <c r="B48" s="88"/>
      <c r="C48" s="89"/>
      <c r="D48" s="41">
        <v>156</v>
      </c>
      <c r="E48" s="41">
        <f t="shared" si="6"/>
        <v>0</v>
      </c>
      <c r="F48" s="41">
        <v>156</v>
      </c>
      <c r="G48" s="46">
        <f t="shared" si="3"/>
        <v>0</v>
      </c>
      <c r="H48" s="26">
        <v>0</v>
      </c>
      <c r="I48" s="77"/>
      <c r="J48" s="38" t="s">
        <v>97</v>
      </c>
      <c r="K48" s="117"/>
      <c r="L48" s="27">
        <v>39</v>
      </c>
      <c r="M48" s="27">
        <f t="shared" si="4"/>
        <v>33</v>
      </c>
      <c r="N48" s="27">
        <v>6</v>
      </c>
      <c r="O48" s="42">
        <f t="shared" si="5"/>
        <v>0.84615384615384615</v>
      </c>
      <c r="P48" s="118"/>
      <c r="Q48" s="81"/>
      <c r="R48" s="81"/>
      <c r="S48" s="77"/>
      <c r="T48" s="77"/>
      <c r="U48" s="112"/>
      <c r="V48" s="113"/>
      <c r="W48" s="72"/>
      <c r="X48" s="72"/>
      <c r="Y48" s="72"/>
    </row>
    <row r="49" spans="1:25" ht="19.5" customHeight="1">
      <c r="A49" s="87" t="s">
        <v>5</v>
      </c>
      <c r="B49" s="88"/>
      <c r="C49" s="89"/>
      <c r="D49" s="41">
        <v>54</v>
      </c>
      <c r="E49" s="41">
        <f t="shared" si="6"/>
        <v>0</v>
      </c>
      <c r="F49" s="41">
        <v>54</v>
      </c>
      <c r="G49" s="46">
        <f t="shared" si="3"/>
        <v>0</v>
      </c>
      <c r="H49" s="26">
        <v>0</v>
      </c>
      <c r="I49" s="77"/>
      <c r="J49" s="38" t="s">
        <v>98</v>
      </c>
      <c r="K49" s="117"/>
      <c r="L49" s="27">
        <v>26</v>
      </c>
      <c r="M49" s="27">
        <f t="shared" si="4"/>
        <v>25</v>
      </c>
      <c r="N49" s="27">
        <v>1</v>
      </c>
      <c r="O49" s="42">
        <f t="shared" si="5"/>
        <v>0.96153846153846156</v>
      </c>
      <c r="P49" s="118"/>
      <c r="Q49" s="81"/>
      <c r="R49" s="81"/>
      <c r="S49" s="77"/>
      <c r="T49" s="77"/>
      <c r="U49" s="114"/>
      <c r="V49" s="115"/>
      <c r="W49" s="72"/>
      <c r="X49" s="72"/>
      <c r="Y49" s="72"/>
    </row>
    <row r="50" spans="1:25" ht="19.5" customHeight="1">
      <c r="A50" s="81" t="s">
        <v>8</v>
      </c>
      <c r="B50" s="81"/>
      <c r="C50" s="81"/>
      <c r="D50" s="9">
        <f>SUM(D3:D49)</f>
        <v>2468</v>
      </c>
      <c r="E50" s="9">
        <f t="shared" ref="E50:F50" si="9">SUM(E3:E49)</f>
        <v>1653</v>
      </c>
      <c r="F50" s="9">
        <f t="shared" si="9"/>
        <v>815</v>
      </c>
      <c r="G50" s="35"/>
      <c r="H50" s="36"/>
      <c r="I50" s="78" t="s">
        <v>8</v>
      </c>
      <c r="J50" s="79"/>
      <c r="K50" s="80"/>
      <c r="L50" s="9">
        <f>SUM(L3:L49)</f>
        <v>1691</v>
      </c>
      <c r="M50" s="9">
        <f>SUM(M3:M49)</f>
        <v>1296</v>
      </c>
      <c r="N50" s="9">
        <f>SUM(N3:N49)</f>
        <v>395</v>
      </c>
      <c r="O50" s="9"/>
      <c r="P50" s="9"/>
    </row>
    <row r="52" spans="1:25">
      <c r="B52" s="99" t="s">
        <v>216</v>
      </c>
      <c r="C52" s="99"/>
      <c r="E52" s="99"/>
      <c r="F52" s="99"/>
      <c r="J52" s="99" t="s">
        <v>294</v>
      </c>
      <c r="K52" s="99"/>
      <c r="Q52" s="99" t="s">
        <v>218</v>
      </c>
      <c r="R52" s="99"/>
    </row>
    <row r="53" spans="1:25">
      <c r="B53" s="99"/>
      <c r="C53" s="99"/>
      <c r="E53" s="99"/>
      <c r="F53" s="99"/>
      <c r="J53" s="99"/>
      <c r="K53" s="99"/>
      <c r="Q53" s="99"/>
      <c r="R53" s="99"/>
    </row>
  </sheetData>
  <mergeCells count="66">
    <mergeCell ref="Q52:R53"/>
    <mergeCell ref="A48:C48"/>
    <mergeCell ref="A49:C49"/>
    <mergeCell ref="A50:C50"/>
    <mergeCell ref="I50:K50"/>
    <mergeCell ref="B52:C53"/>
    <mergeCell ref="E52:F53"/>
    <mergeCell ref="J52:K53"/>
    <mergeCell ref="Q47:R49"/>
    <mergeCell ref="A35:A47"/>
    <mergeCell ref="C35:C47"/>
    <mergeCell ref="H35:H47"/>
    <mergeCell ref="P39:P43"/>
    <mergeCell ref="Q41:T41"/>
    <mergeCell ref="Q43:R44"/>
    <mergeCell ref="S43:T44"/>
    <mergeCell ref="W43:Y44"/>
    <mergeCell ref="I39:I43"/>
    <mergeCell ref="K39:K43"/>
    <mergeCell ref="W45:Y45"/>
    <mergeCell ref="I44:I49"/>
    <mergeCell ref="K44:K49"/>
    <mergeCell ref="P44:P49"/>
    <mergeCell ref="Q45:R45"/>
    <mergeCell ref="S45:T45"/>
    <mergeCell ref="Q46:R46"/>
    <mergeCell ref="S46:T46"/>
    <mergeCell ref="W46:Y46"/>
    <mergeCell ref="S47:T49"/>
    <mergeCell ref="U47:V49"/>
    <mergeCell ref="W47:Y49"/>
    <mergeCell ref="U46:V46"/>
    <mergeCell ref="A25:A34"/>
    <mergeCell ref="C25:C34"/>
    <mergeCell ref="H25:H34"/>
    <mergeCell ref="I27:I31"/>
    <mergeCell ref="A17:A24"/>
    <mergeCell ref="C17:C24"/>
    <mergeCell ref="H17:H24"/>
    <mergeCell ref="I23:I26"/>
    <mergeCell ref="I32:I38"/>
    <mergeCell ref="K9:K15"/>
    <mergeCell ref="P9:P15"/>
    <mergeCell ref="U43:V44"/>
    <mergeCell ref="U45:V45"/>
    <mergeCell ref="P16:P22"/>
    <mergeCell ref="P23:P26"/>
    <mergeCell ref="K23:K26"/>
    <mergeCell ref="K27:K31"/>
    <mergeCell ref="P27:P31"/>
    <mergeCell ref="I16:I22"/>
    <mergeCell ref="K16:K22"/>
    <mergeCell ref="K32:K38"/>
    <mergeCell ref="P32:P38"/>
    <mergeCell ref="A1:Y1"/>
    <mergeCell ref="A3:A7"/>
    <mergeCell ref="C3:C7"/>
    <mergeCell ref="H3:H7"/>
    <mergeCell ref="I3:I8"/>
    <mergeCell ref="K3:K8"/>
    <mergeCell ref="P3:P8"/>
    <mergeCell ref="Q3:Q40"/>
    <mergeCell ref="A8:A16"/>
    <mergeCell ref="C8:C16"/>
    <mergeCell ref="H8:H16"/>
    <mergeCell ref="I9:I15"/>
  </mergeCells>
  <phoneticPr fontId="1" type="noConversion"/>
  <conditionalFormatting sqref="G3:H47 O3:P49 X3 X29:X40 X14:X27 X8:X12 X5:X6 Y14 Y16 Y18 Y10 Y12 Y8 Y6 Y4 U45:V45 U47:V49">
    <cfRule type="aboveAverage" dxfId="3" priority="1" aboveAverage="0"/>
  </conditionalFormatting>
  <conditionalFormatting sqref="G3:H47 O3:P49 X29:X40 X14:X27 X8:X12 X5:X6 X3 Y4 Y6 Y8 Y10 Y12 Y14 Y16 Y18 U45:V45 U47:V49">
    <cfRule type="iconSet" priority="2">
      <iconSet>
        <cfvo type="percent" val="0"/>
        <cfvo type="percent" val="60"/>
        <cfvo type="percent" val="80"/>
      </iconSet>
    </cfRule>
  </conditionalFormatting>
  <pageMargins left="0.23622047244094491" right="0.23622047244094491" top="0.35433070866141736" bottom="0.35433070866141736" header="0.31496062992125984" footer="0.31496062992125984"/>
  <pageSetup paperSize="9" scale="4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24F58-D0BF-4AA2-B480-C4EDEB4ED7D0}">
  <sheetPr>
    <pageSetUpPr fitToPage="1"/>
  </sheetPr>
  <dimension ref="A1:Z53"/>
  <sheetViews>
    <sheetView zoomScaleNormal="100" workbookViewId="0">
      <selection activeCell="Z19" sqref="Z19"/>
    </sheetView>
  </sheetViews>
  <sheetFormatPr defaultColWidth="8.875" defaultRowHeight="15.75"/>
  <cols>
    <col min="1" max="1" width="12.375" style="1" customWidth="1"/>
    <col min="2" max="2" width="10.875" style="1" customWidth="1"/>
    <col min="3" max="3" width="8.25" style="1" customWidth="1"/>
    <col min="4" max="5" width="10.375" style="1" customWidth="1"/>
    <col min="6" max="6" width="9.5" style="1" bestFit="1" customWidth="1"/>
    <col min="7" max="7" width="14.75" style="1" bestFit="1" customWidth="1"/>
    <col min="8" max="8" width="14.375" style="1" customWidth="1"/>
    <col min="9" max="9" width="11" style="1" customWidth="1"/>
    <col min="10" max="10" width="9.25" style="1" customWidth="1"/>
    <col min="11" max="11" width="8.875" style="1"/>
    <col min="12" max="12" width="10.375" style="1" customWidth="1"/>
    <col min="13" max="14" width="9.125" style="1" bestFit="1" customWidth="1"/>
    <col min="15" max="15" width="16.25" style="1" customWidth="1"/>
    <col min="16" max="16" width="14.75" style="1" customWidth="1"/>
    <col min="17" max="17" width="12.375" style="1" customWidth="1"/>
    <col min="18" max="18" width="10.875" style="1" customWidth="1"/>
    <col min="19" max="19" width="8.25" style="1" customWidth="1"/>
    <col min="20" max="20" width="11.125" style="1" customWidth="1"/>
    <col min="21" max="21" width="10.375" style="1" customWidth="1"/>
    <col min="22" max="22" width="9.5" style="1" bestFit="1" customWidth="1"/>
    <col min="23" max="23" width="11" style="1" customWidth="1"/>
    <col min="24" max="24" width="14.75" style="1" bestFit="1" customWidth="1"/>
    <col min="25" max="25" width="19.125" style="1" customWidth="1"/>
    <col min="26" max="16384" width="8.875" style="1"/>
  </cols>
  <sheetData>
    <row r="1" spans="1:26" ht="30.75">
      <c r="A1" s="95" t="s">
        <v>317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6" ht="45" customHeight="1">
      <c r="A2" s="21" t="s">
        <v>0</v>
      </c>
      <c r="B2" s="21" t="s">
        <v>7</v>
      </c>
      <c r="C2" s="21" t="s">
        <v>12</v>
      </c>
      <c r="D2" s="22" t="s">
        <v>202</v>
      </c>
      <c r="E2" s="22" t="s">
        <v>201</v>
      </c>
      <c r="F2" s="23" t="s">
        <v>11</v>
      </c>
      <c r="G2" s="24" t="s">
        <v>9</v>
      </c>
      <c r="H2" s="24" t="s">
        <v>10</v>
      </c>
      <c r="I2" s="21" t="s">
        <v>0</v>
      </c>
      <c r="J2" s="21" t="s">
        <v>7</v>
      </c>
      <c r="K2" s="21" t="s">
        <v>12</v>
      </c>
      <c r="L2" s="22" t="s">
        <v>202</v>
      </c>
      <c r="M2" s="22" t="s">
        <v>201</v>
      </c>
      <c r="N2" s="23" t="s">
        <v>11</v>
      </c>
      <c r="O2" s="24" t="s">
        <v>9</v>
      </c>
      <c r="P2" s="24" t="s">
        <v>10</v>
      </c>
      <c r="Q2" s="21" t="s">
        <v>0</v>
      </c>
      <c r="R2" s="21" t="s">
        <v>1</v>
      </c>
      <c r="S2" s="21" t="s">
        <v>7</v>
      </c>
      <c r="T2" s="21" t="s">
        <v>12</v>
      </c>
      <c r="U2" s="22" t="s">
        <v>202</v>
      </c>
      <c r="V2" s="22" t="s">
        <v>201</v>
      </c>
      <c r="W2" s="23" t="s">
        <v>11</v>
      </c>
      <c r="X2" s="24" t="s">
        <v>9</v>
      </c>
      <c r="Y2" s="24" t="s">
        <v>10</v>
      </c>
    </row>
    <row r="3" spans="1:26" ht="19.5">
      <c r="A3" s="98" t="s">
        <v>308</v>
      </c>
      <c r="B3" s="8" t="s">
        <v>108</v>
      </c>
      <c r="C3" s="91" t="s">
        <v>14</v>
      </c>
      <c r="D3" s="7">
        <v>41</v>
      </c>
      <c r="E3" s="9">
        <f t="shared" ref="E3:E7" si="0">D3-F3</f>
        <v>30</v>
      </c>
      <c r="F3" s="7">
        <v>11</v>
      </c>
      <c r="G3" s="42">
        <f>E3/D3</f>
        <v>0.73170731707317072</v>
      </c>
      <c r="H3" s="121">
        <f>(E3+E4+E5+E6+E7)/(D3+D4+D5+D6+D7)</f>
        <v>0.53773584905660377</v>
      </c>
      <c r="I3" s="122" t="s">
        <v>313</v>
      </c>
      <c r="J3" s="38" t="s">
        <v>68</v>
      </c>
      <c r="K3" s="119" t="s">
        <v>13</v>
      </c>
      <c r="L3" s="27">
        <v>27</v>
      </c>
      <c r="M3" s="27">
        <f>L3-N3</f>
        <v>25</v>
      </c>
      <c r="N3" s="27">
        <v>2</v>
      </c>
      <c r="O3" s="43">
        <f>M3/L3</f>
        <v>0.92592592592592593</v>
      </c>
      <c r="P3" s="121">
        <f>(M3+M4+M5+M6+M7+M8)/(L3+L4+L5+L6+L7+L8)</f>
        <v>0.82550335570469802</v>
      </c>
      <c r="Q3" s="92" t="s">
        <v>206</v>
      </c>
      <c r="R3" s="13" t="s">
        <v>187</v>
      </c>
      <c r="S3" s="37" t="s">
        <v>143</v>
      </c>
      <c r="T3" s="27" t="s">
        <v>18</v>
      </c>
      <c r="U3" s="27">
        <v>48</v>
      </c>
      <c r="V3" s="27">
        <f t="shared" ref="V3:V16" si="1">U3-W3</f>
        <v>0</v>
      </c>
      <c r="W3" s="27">
        <v>48</v>
      </c>
      <c r="X3" s="43">
        <f t="shared" ref="X3:X40" si="2">V3/U3</f>
        <v>0</v>
      </c>
      <c r="Y3" s="56" t="s">
        <v>193</v>
      </c>
      <c r="Z3" s="1">
        <f>SUM(U20,U27,U32)</f>
        <v>253</v>
      </c>
    </row>
    <row r="4" spans="1:26" ht="19.5">
      <c r="A4" s="98"/>
      <c r="B4" s="9" t="s">
        <v>101</v>
      </c>
      <c r="C4" s="91"/>
      <c r="D4" s="9">
        <v>95</v>
      </c>
      <c r="E4" s="9">
        <f t="shared" si="0"/>
        <v>51</v>
      </c>
      <c r="F4" s="7">
        <v>44</v>
      </c>
      <c r="G4" s="42">
        <f t="shared" ref="G4:G49" si="3">E4/D4</f>
        <v>0.5368421052631579</v>
      </c>
      <c r="H4" s="121"/>
      <c r="I4" s="122"/>
      <c r="J4" s="38" t="s">
        <v>69</v>
      </c>
      <c r="K4" s="119"/>
      <c r="L4" s="27">
        <v>3</v>
      </c>
      <c r="M4" s="27">
        <f t="shared" ref="M4:M49" si="4">L4-N4</f>
        <v>3</v>
      </c>
      <c r="N4" s="27">
        <v>0</v>
      </c>
      <c r="O4" s="43">
        <f t="shared" ref="O4:O49" si="5">M4/L4</f>
        <v>1</v>
      </c>
      <c r="P4" s="121"/>
      <c r="Q4" s="93"/>
      <c r="R4" s="14"/>
      <c r="S4" s="39" t="s">
        <v>144</v>
      </c>
      <c r="T4" s="40" t="s">
        <v>145</v>
      </c>
      <c r="U4" s="28">
        <v>85</v>
      </c>
      <c r="V4" s="40">
        <f t="shared" si="1"/>
        <v>0</v>
      </c>
      <c r="W4" s="28">
        <v>85</v>
      </c>
      <c r="X4" s="47">
        <f t="shared" si="2"/>
        <v>0</v>
      </c>
      <c r="Y4" s="43">
        <f>(V20+V27+V32)/(U20+U27+U32)</f>
        <v>0.87747035573122534</v>
      </c>
      <c r="Z4" s="1">
        <f>SUM(V20,V27,V32)</f>
        <v>222</v>
      </c>
    </row>
    <row r="5" spans="1:26" ht="19.5">
      <c r="A5" s="98"/>
      <c r="B5" s="9" t="s">
        <v>102</v>
      </c>
      <c r="C5" s="91"/>
      <c r="D5" s="9">
        <v>58</v>
      </c>
      <c r="E5" s="9">
        <f t="shared" si="0"/>
        <v>29</v>
      </c>
      <c r="F5" s="7">
        <v>29</v>
      </c>
      <c r="G5" s="42">
        <f t="shared" si="3"/>
        <v>0.5</v>
      </c>
      <c r="H5" s="121"/>
      <c r="I5" s="122"/>
      <c r="J5" s="38" t="s">
        <v>70</v>
      </c>
      <c r="K5" s="119"/>
      <c r="L5" s="27">
        <v>33</v>
      </c>
      <c r="M5" s="27">
        <f t="shared" si="4"/>
        <v>25</v>
      </c>
      <c r="N5" s="27">
        <v>8</v>
      </c>
      <c r="O5" s="43">
        <f t="shared" si="5"/>
        <v>0.75757575757575757</v>
      </c>
      <c r="P5" s="121"/>
      <c r="Q5" s="93"/>
      <c r="R5" s="6" t="s">
        <v>187</v>
      </c>
      <c r="S5" s="37" t="s">
        <v>146</v>
      </c>
      <c r="T5" s="27" t="s">
        <v>18</v>
      </c>
      <c r="U5" s="27">
        <v>80</v>
      </c>
      <c r="V5" s="27">
        <f t="shared" si="1"/>
        <v>0</v>
      </c>
      <c r="W5" s="27">
        <v>80</v>
      </c>
      <c r="X5" s="43">
        <f t="shared" si="2"/>
        <v>0</v>
      </c>
      <c r="Y5" s="55" t="s">
        <v>194</v>
      </c>
      <c r="Z5" s="1">
        <f>SUM(U9,U12,U15,U17)</f>
        <v>307</v>
      </c>
    </row>
    <row r="6" spans="1:26" ht="19.5">
      <c r="A6" s="98"/>
      <c r="B6" s="8" t="s">
        <v>110</v>
      </c>
      <c r="C6" s="91"/>
      <c r="D6" s="9">
        <v>97</v>
      </c>
      <c r="E6" s="9">
        <f t="shared" si="0"/>
        <v>51</v>
      </c>
      <c r="F6" s="7">
        <v>46</v>
      </c>
      <c r="G6" s="42">
        <f t="shared" si="3"/>
        <v>0.52577319587628868</v>
      </c>
      <c r="H6" s="121"/>
      <c r="I6" s="122"/>
      <c r="J6" s="38" t="s">
        <v>71</v>
      </c>
      <c r="K6" s="119"/>
      <c r="L6" s="27">
        <v>41</v>
      </c>
      <c r="M6" s="27">
        <f t="shared" si="4"/>
        <v>34</v>
      </c>
      <c r="N6" s="27">
        <v>7</v>
      </c>
      <c r="O6" s="43">
        <f t="shared" si="5"/>
        <v>0.82926829268292679</v>
      </c>
      <c r="P6" s="121"/>
      <c r="Q6" s="93"/>
      <c r="R6" s="5" t="s">
        <v>191</v>
      </c>
      <c r="S6" s="37" t="s">
        <v>147</v>
      </c>
      <c r="T6" s="27" t="s">
        <v>15</v>
      </c>
      <c r="U6" s="27">
        <v>117</v>
      </c>
      <c r="V6" s="27">
        <f t="shared" si="1"/>
        <v>72</v>
      </c>
      <c r="W6" s="27">
        <v>45</v>
      </c>
      <c r="X6" s="43">
        <f t="shared" si="2"/>
        <v>0.61538461538461542</v>
      </c>
      <c r="Y6" s="43">
        <f>(V9+V12+V15+V17)/(U9+U12+U15+U17)</f>
        <v>0.82736156351791534</v>
      </c>
      <c r="Z6" s="1">
        <f>SUM(V9,V12,V15,V17)</f>
        <v>254</v>
      </c>
    </row>
    <row r="7" spans="1:26" ht="19.5">
      <c r="A7" s="98"/>
      <c r="B7" s="8" t="s">
        <v>111</v>
      </c>
      <c r="C7" s="91"/>
      <c r="D7" s="9">
        <v>27</v>
      </c>
      <c r="E7" s="9">
        <f t="shared" si="0"/>
        <v>10</v>
      </c>
      <c r="F7" s="7">
        <v>17</v>
      </c>
      <c r="G7" s="42">
        <f t="shared" si="3"/>
        <v>0.37037037037037035</v>
      </c>
      <c r="H7" s="121"/>
      <c r="I7" s="122"/>
      <c r="J7" s="38" t="s">
        <v>72</v>
      </c>
      <c r="K7" s="119"/>
      <c r="L7" s="27">
        <v>39</v>
      </c>
      <c r="M7" s="27">
        <f t="shared" si="4"/>
        <v>30</v>
      </c>
      <c r="N7" s="27">
        <v>9</v>
      </c>
      <c r="O7" s="43">
        <f t="shared" si="5"/>
        <v>0.76923076923076927</v>
      </c>
      <c r="P7" s="121"/>
      <c r="Q7" s="93"/>
      <c r="R7" s="14"/>
      <c r="S7" s="39" t="s">
        <v>210</v>
      </c>
      <c r="T7" s="40" t="s">
        <v>145</v>
      </c>
      <c r="U7" s="28">
        <v>136</v>
      </c>
      <c r="V7" s="40">
        <f t="shared" si="1"/>
        <v>0</v>
      </c>
      <c r="W7" s="28">
        <v>136</v>
      </c>
      <c r="X7" s="47">
        <f t="shared" si="2"/>
        <v>0</v>
      </c>
      <c r="Y7" s="54" t="s">
        <v>195</v>
      </c>
      <c r="Z7" s="1">
        <f>SUM(U3,U5,U8,U10,U14)</f>
        <v>344</v>
      </c>
    </row>
    <row r="8" spans="1:26" ht="19.5">
      <c r="A8" s="98" t="s">
        <v>309</v>
      </c>
      <c r="B8" s="8" t="s">
        <v>113</v>
      </c>
      <c r="C8" s="91" t="s">
        <v>99</v>
      </c>
      <c r="D8" s="9">
        <v>24</v>
      </c>
      <c r="E8" s="9">
        <f>D8-F8</f>
        <v>19</v>
      </c>
      <c r="F8" s="7">
        <v>5</v>
      </c>
      <c r="G8" s="42">
        <f t="shared" si="3"/>
        <v>0.79166666666666663</v>
      </c>
      <c r="H8" s="118">
        <f>(E8+E9+E10+E11+E12+E13+E14+E15+E16)/(D8+D9+D10+D11+D12+D13+D14+D15+D16)</f>
        <v>0.83878504672897192</v>
      </c>
      <c r="I8" s="122"/>
      <c r="J8" s="38" t="s">
        <v>73</v>
      </c>
      <c r="K8" s="119"/>
      <c r="L8" s="27">
        <v>6</v>
      </c>
      <c r="M8" s="27">
        <f t="shared" si="4"/>
        <v>6</v>
      </c>
      <c r="N8" s="27">
        <v>0</v>
      </c>
      <c r="O8" s="43">
        <f t="shared" si="5"/>
        <v>1</v>
      </c>
      <c r="P8" s="121"/>
      <c r="Q8" s="93"/>
      <c r="R8" s="6" t="s">
        <v>187</v>
      </c>
      <c r="S8" s="37" t="s">
        <v>149</v>
      </c>
      <c r="T8" s="27" t="s">
        <v>18</v>
      </c>
      <c r="U8" s="27">
        <v>49</v>
      </c>
      <c r="V8" s="27">
        <f t="shared" si="1"/>
        <v>0</v>
      </c>
      <c r="W8" s="27">
        <v>49</v>
      </c>
      <c r="X8" s="43">
        <f t="shared" si="2"/>
        <v>0</v>
      </c>
      <c r="Y8" s="43">
        <f>(V3+V5+V8+V10+V14)/(U3+U5+U8+U10+U14)</f>
        <v>0.3691860465116279</v>
      </c>
      <c r="Z8" s="1">
        <f>SUM(V3,V5,V8,V10,V14)</f>
        <v>127</v>
      </c>
    </row>
    <row r="9" spans="1:26" ht="19.5">
      <c r="A9" s="81"/>
      <c r="B9" s="8" t="s">
        <v>114</v>
      </c>
      <c r="C9" s="85"/>
      <c r="D9" s="65">
        <v>68</v>
      </c>
      <c r="E9" s="9">
        <f t="shared" ref="E9:E49" si="6">D9-F9</f>
        <v>61</v>
      </c>
      <c r="F9" s="7">
        <v>7</v>
      </c>
      <c r="G9" s="42">
        <f t="shared" si="3"/>
        <v>0.8970588235294118</v>
      </c>
      <c r="H9" s="118"/>
      <c r="I9" s="122" t="s">
        <v>314</v>
      </c>
      <c r="J9" s="38" t="s">
        <v>36</v>
      </c>
      <c r="K9" s="119" t="s">
        <v>14</v>
      </c>
      <c r="L9" s="27">
        <v>42</v>
      </c>
      <c r="M9" s="27">
        <f t="shared" si="4"/>
        <v>38</v>
      </c>
      <c r="N9" s="27">
        <v>4</v>
      </c>
      <c r="O9" s="43">
        <f t="shared" si="5"/>
        <v>0.90476190476190477</v>
      </c>
      <c r="P9" s="121">
        <f>(M9+M10+M11+M12+M13+M14)/(L9+L10+L11+L12+L13+L14)</f>
        <v>0.86206896551724133</v>
      </c>
      <c r="Q9" s="93"/>
      <c r="R9" s="15" t="s">
        <v>155</v>
      </c>
      <c r="S9" s="37" t="s">
        <v>150</v>
      </c>
      <c r="T9" s="27" t="s">
        <v>17</v>
      </c>
      <c r="U9" s="27">
        <v>120</v>
      </c>
      <c r="V9" s="27">
        <f t="shared" si="1"/>
        <v>85</v>
      </c>
      <c r="W9" s="27">
        <v>35</v>
      </c>
      <c r="X9" s="43">
        <f t="shared" si="2"/>
        <v>0.70833333333333337</v>
      </c>
      <c r="Y9" s="52" t="s">
        <v>196</v>
      </c>
      <c r="Z9" s="1">
        <f>SUM(U25,U30,U37:U38)</f>
        <v>318</v>
      </c>
    </row>
    <row r="10" spans="1:26" ht="19.5">
      <c r="A10" s="81"/>
      <c r="B10" s="8" t="s">
        <v>115</v>
      </c>
      <c r="C10" s="85"/>
      <c r="D10" s="9">
        <v>31</v>
      </c>
      <c r="E10" s="9">
        <f t="shared" si="6"/>
        <v>24</v>
      </c>
      <c r="F10" s="7">
        <v>7</v>
      </c>
      <c r="G10" s="42">
        <f t="shared" si="3"/>
        <v>0.77419354838709675</v>
      </c>
      <c r="H10" s="118"/>
      <c r="I10" s="77"/>
      <c r="J10" s="38" t="s">
        <v>37</v>
      </c>
      <c r="K10" s="117"/>
      <c r="L10" s="27">
        <v>44</v>
      </c>
      <c r="M10" s="27">
        <f t="shared" si="4"/>
        <v>39</v>
      </c>
      <c r="N10" s="27">
        <v>5</v>
      </c>
      <c r="O10" s="43">
        <f t="shared" si="5"/>
        <v>0.88636363636363635</v>
      </c>
      <c r="P10" s="118"/>
      <c r="Q10" s="93"/>
      <c r="R10" s="6" t="s">
        <v>187</v>
      </c>
      <c r="S10" s="37" t="s">
        <v>151</v>
      </c>
      <c r="T10" s="27" t="s">
        <v>18</v>
      </c>
      <c r="U10" s="27">
        <v>93</v>
      </c>
      <c r="V10" s="27">
        <f t="shared" si="1"/>
        <v>69</v>
      </c>
      <c r="W10" s="27">
        <v>24</v>
      </c>
      <c r="X10" s="43">
        <f t="shared" si="2"/>
        <v>0.74193548387096775</v>
      </c>
      <c r="Y10" s="43">
        <f>(V25+V30+V37+V38)/(U25+U30+U37+U38)</f>
        <v>0.44968553459119498</v>
      </c>
      <c r="Z10" s="1">
        <f>SUM(V25,V30,V37:V38)</f>
        <v>143</v>
      </c>
    </row>
    <row r="11" spans="1:26" ht="19.5">
      <c r="A11" s="81"/>
      <c r="B11" s="9" t="s">
        <v>100</v>
      </c>
      <c r="C11" s="85"/>
      <c r="D11" s="9">
        <v>45</v>
      </c>
      <c r="E11" s="9">
        <f t="shared" si="6"/>
        <v>37</v>
      </c>
      <c r="F11" s="7">
        <v>8</v>
      </c>
      <c r="G11" s="42">
        <f t="shared" si="3"/>
        <v>0.82222222222222219</v>
      </c>
      <c r="H11" s="118"/>
      <c r="I11" s="77"/>
      <c r="J11" s="38" t="s">
        <v>38</v>
      </c>
      <c r="K11" s="117"/>
      <c r="L11" s="27">
        <v>16</v>
      </c>
      <c r="M11" s="27">
        <f t="shared" si="4"/>
        <v>15</v>
      </c>
      <c r="N11" s="27">
        <v>1</v>
      </c>
      <c r="O11" s="43">
        <f t="shared" si="5"/>
        <v>0.9375</v>
      </c>
      <c r="P11" s="118"/>
      <c r="Q11" s="93"/>
      <c r="R11" s="16" t="s">
        <v>189</v>
      </c>
      <c r="S11" s="37" t="s">
        <v>152</v>
      </c>
      <c r="T11" s="27" t="s">
        <v>19</v>
      </c>
      <c r="U11" s="27">
        <v>53</v>
      </c>
      <c r="V11" s="27">
        <f t="shared" si="1"/>
        <v>50</v>
      </c>
      <c r="W11" s="27">
        <v>3</v>
      </c>
      <c r="X11" s="43">
        <f t="shared" si="2"/>
        <v>0.94339622641509435</v>
      </c>
      <c r="Y11" s="53" t="s">
        <v>197</v>
      </c>
      <c r="Z11" s="1">
        <f>SUM(U11,U34:U35,U39)</f>
        <v>346</v>
      </c>
    </row>
    <row r="12" spans="1:26" ht="19.5">
      <c r="A12" s="81"/>
      <c r="B12" s="8" t="s">
        <v>116</v>
      </c>
      <c r="C12" s="85"/>
      <c r="D12" s="9">
        <v>76</v>
      </c>
      <c r="E12" s="9">
        <f t="shared" si="6"/>
        <v>59</v>
      </c>
      <c r="F12" s="7">
        <v>17</v>
      </c>
      <c r="G12" s="42">
        <f t="shared" si="3"/>
        <v>0.77631578947368418</v>
      </c>
      <c r="H12" s="118"/>
      <c r="I12" s="77"/>
      <c r="J12" s="38" t="s">
        <v>39</v>
      </c>
      <c r="K12" s="117"/>
      <c r="L12" s="27">
        <v>54</v>
      </c>
      <c r="M12" s="27">
        <f t="shared" si="4"/>
        <v>45</v>
      </c>
      <c r="N12" s="27">
        <v>9</v>
      </c>
      <c r="O12" s="43">
        <f t="shared" si="5"/>
        <v>0.83333333333333337</v>
      </c>
      <c r="P12" s="118"/>
      <c r="Q12" s="93"/>
      <c r="R12" s="15" t="s">
        <v>155</v>
      </c>
      <c r="S12" s="37" t="s">
        <v>153</v>
      </c>
      <c r="T12" s="27" t="s">
        <v>17</v>
      </c>
      <c r="U12" s="27">
        <v>69</v>
      </c>
      <c r="V12" s="27">
        <f t="shared" si="1"/>
        <v>59</v>
      </c>
      <c r="W12" s="27">
        <v>10</v>
      </c>
      <c r="X12" s="43">
        <f t="shared" si="2"/>
        <v>0.85507246376811596</v>
      </c>
      <c r="Y12" s="43">
        <f>(V11+V34+V35+V39)/(U11+U34+U35+U39)</f>
        <v>0.86994219653179194</v>
      </c>
      <c r="Z12" s="1">
        <f>SUM(V11,V34:V35,V39)</f>
        <v>301</v>
      </c>
    </row>
    <row r="13" spans="1:26" ht="19.5">
      <c r="A13" s="81"/>
      <c r="B13" s="8" t="s">
        <v>117</v>
      </c>
      <c r="C13" s="85"/>
      <c r="D13" s="9">
        <v>48</v>
      </c>
      <c r="E13" s="9">
        <f t="shared" si="6"/>
        <v>46</v>
      </c>
      <c r="F13" s="7">
        <v>2</v>
      </c>
      <c r="G13" s="42">
        <f t="shared" si="3"/>
        <v>0.95833333333333337</v>
      </c>
      <c r="H13" s="118"/>
      <c r="I13" s="77"/>
      <c r="J13" s="38" t="s">
        <v>40</v>
      </c>
      <c r="K13" s="117"/>
      <c r="L13" s="27">
        <v>52</v>
      </c>
      <c r="M13" s="27">
        <f t="shared" si="4"/>
        <v>45</v>
      </c>
      <c r="N13" s="27">
        <v>7</v>
      </c>
      <c r="O13" s="43">
        <f t="shared" si="5"/>
        <v>0.86538461538461542</v>
      </c>
      <c r="P13" s="118"/>
      <c r="Q13" s="93"/>
      <c r="R13" s="14"/>
      <c r="S13" s="39" t="s">
        <v>212</v>
      </c>
      <c r="T13" s="40" t="s">
        <v>145</v>
      </c>
      <c r="U13" s="28">
        <v>75</v>
      </c>
      <c r="V13" s="40">
        <f t="shared" si="1"/>
        <v>0</v>
      </c>
      <c r="W13" s="28">
        <v>75</v>
      </c>
      <c r="X13" s="47">
        <f t="shared" si="2"/>
        <v>0</v>
      </c>
      <c r="Y13" s="51" t="s">
        <v>198</v>
      </c>
      <c r="Z13" s="1">
        <f>SUM(U18,U23,U26,U29,U36)</f>
        <v>373</v>
      </c>
    </row>
    <row r="14" spans="1:26" ht="19.5">
      <c r="A14" s="81"/>
      <c r="B14" s="8" t="s">
        <v>118</v>
      </c>
      <c r="C14" s="85"/>
      <c r="D14" s="9">
        <v>43</v>
      </c>
      <c r="E14" s="9">
        <f t="shared" si="6"/>
        <v>34</v>
      </c>
      <c r="F14" s="7">
        <v>9</v>
      </c>
      <c r="G14" s="42">
        <f t="shared" si="3"/>
        <v>0.79069767441860461</v>
      </c>
      <c r="H14" s="118"/>
      <c r="I14" s="77"/>
      <c r="J14" s="38" t="s">
        <v>41</v>
      </c>
      <c r="K14" s="117"/>
      <c r="L14" s="27">
        <v>53</v>
      </c>
      <c r="M14" s="27">
        <f t="shared" si="4"/>
        <v>43</v>
      </c>
      <c r="N14" s="27">
        <v>10</v>
      </c>
      <c r="O14" s="43">
        <f t="shared" si="5"/>
        <v>0.81132075471698117</v>
      </c>
      <c r="P14" s="118"/>
      <c r="Q14" s="93"/>
      <c r="R14" s="6" t="s">
        <v>187</v>
      </c>
      <c r="S14" s="37" t="s">
        <v>156</v>
      </c>
      <c r="T14" s="27" t="s">
        <v>18</v>
      </c>
      <c r="U14" s="27">
        <v>74</v>
      </c>
      <c r="V14" s="27">
        <f t="shared" si="1"/>
        <v>58</v>
      </c>
      <c r="W14" s="27">
        <v>16</v>
      </c>
      <c r="X14" s="43">
        <f t="shared" si="2"/>
        <v>0.78378378378378377</v>
      </c>
      <c r="Y14" s="43">
        <f>(V18+V23+V26+V29+V36)/(U18+U23+U26+U29+U36)</f>
        <v>0.79356568364611257</v>
      </c>
      <c r="Z14" s="1">
        <f>SUM(V18,V23,V26,V29,V36)</f>
        <v>296</v>
      </c>
    </row>
    <row r="15" spans="1:26" ht="19.5">
      <c r="A15" s="81"/>
      <c r="B15" s="8" t="s">
        <v>119</v>
      </c>
      <c r="C15" s="85"/>
      <c r="D15" s="9">
        <v>60</v>
      </c>
      <c r="E15" s="9">
        <f t="shared" si="6"/>
        <v>50</v>
      </c>
      <c r="F15" s="7">
        <v>10</v>
      </c>
      <c r="G15" s="42">
        <f t="shared" si="3"/>
        <v>0.83333333333333337</v>
      </c>
      <c r="H15" s="118"/>
      <c r="I15" s="77"/>
      <c r="J15" s="38" t="s">
        <v>42</v>
      </c>
      <c r="K15" s="117"/>
      <c r="L15" s="27">
        <v>45</v>
      </c>
      <c r="M15" s="27">
        <f t="shared" si="4"/>
        <v>43</v>
      </c>
      <c r="N15" s="27">
        <v>2</v>
      </c>
      <c r="O15" s="43">
        <f t="shared" si="5"/>
        <v>0.9555555555555556</v>
      </c>
      <c r="P15" s="118"/>
      <c r="Q15" s="93"/>
      <c r="R15" s="15" t="s">
        <v>155</v>
      </c>
      <c r="S15" s="37" t="s">
        <v>157</v>
      </c>
      <c r="T15" s="27" t="s">
        <v>17</v>
      </c>
      <c r="U15" s="27">
        <v>61</v>
      </c>
      <c r="V15" s="27">
        <f t="shared" si="1"/>
        <v>57</v>
      </c>
      <c r="W15" s="27">
        <v>4</v>
      </c>
      <c r="X15" s="43">
        <f t="shared" si="2"/>
        <v>0.93442622950819676</v>
      </c>
      <c r="Y15" s="49" t="s">
        <v>199</v>
      </c>
      <c r="Z15" s="1">
        <f>SUM(U16,U21,U24,U31,U33)</f>
        <v>348</v>
      </c>
    </row>
    <row r="16" spans="1:26" ht="19.5">
      <c r="A16" s="81"/>
      <c r="B16" s="8" t="s">
        <v>120</v>
      </c>
      <c r="C16" s="85"/>
      <c r="D16" s="9">
        <v>33</v>
      </c>
      <c r="E16" s="9">
        <f t="shared" si="6"/>
        <v>29</v>
      </c>
      <c r="F16" s="7">
        <v>4</v>
      </c>
      <c r="G16" s="42">
        <f t="shared" si="3"/>
        <v>0.87878787878787878</v>
      </c>
      <c r="H16" s="118"/>
      <c r="I16" s="122" t="s">
        <v>315</v>
      </c>
      <c r="J16" s="38" t="s">
        <v>49</v>
      </c>
      <c r="K16" s="119" t="s">
        <v>55</v>
      </c>
      <c r="L16" s="27">
        <v>23</v>
      </c>
      <c r="M16" s="27">
        <f t="shared" si="4"/>
        <v>6</v>
      </c>
      <c r="N16" s="27">
        <v>17</v>
      </c>
      <c r="O16" s="43">
        <f t="shared" si="5"/>
        <v>0.2608695652173913</v>
      </c>
      <c r="P16" s="121">
        <f>(M16+M17+M18+M19+M20+M21+M22)/(L16+L17+L18+L19+L20+L21+L22)</f>
        <v>0.53600000000000003</v>
      </c>
      <c r="Q16" s="93"/>
      <c r="R16" s="17" t="s">
        <v>192</v>
      </c>
      <c r="S16" s="37" t="s">
        <v>158</v>
      </c>
      <c r="T16" s="27" t="s">
        <v>15</v>
      </c>
      <c r="U16" s="27">
        <v>75</v>
      </c>
      <c r="V16" s="27">
        <f t="shared" si="1"/>
        <v>57</v>
      </c>
      <c r="W16" s="27">
        <v>18</v>
      </c>
      <c r="X16" s="43">
        <f t="shared" si="2"/>
        <v>0.76</v>
      </c>
      <c r="Y16" s="43">
        <f>(V16+V21+V24+V31+V33)/(U16+U21+U24+U31+U33)</f>
        <v>0.79885057471264365</v>
      </c>
      <c r="Z16" s="1">
        <f>SUM(V16,V21,V24,V31,V33)</f>
        <v>278</v>
      </c>
    </row>
    <row r="17" spans="1:26" ht="19.5">
      <c r="A17" s="98" t="s">
        <v>310</v>
      </c>
      <c r="B17" s="8" t="s">
        <v>83</v>
      </c>
      <c r="C17" s="85" t="s">
        <v>91</v>
      </c>
      <c r="D17" s="9">
        <v>74</v>
      </c>
      <c r="E17" s="9">
        <f t="shared" si="6"/>
        <v>37</v>
      </c>
      <c r="F17" s="7">
        <v>37</v>
      </c>
      <c r="G17" s="42">
        <f t="shared" si="3"/>
        <v>0.5</v>
      </c>
      <c r="H17" s="118">
        <f>(E17+E18+E19+E20+E21+E22+E23+E24)/(D17+D18+D19+D20+D21+D22+D23+D24)</f>
        <v>0.83076923076923082</v>
      </c>
      <c r="I17" s="77"/>
      <c r="J17" s="38" t="s">
        <v>50</v>
      </c>
      <c r="K17" s="117"/>
      <c r="L17" s="27">
        <v>19</v>
      </c>
      <c r="M17" s="27">
        <f t="shared" si="4"/>
        <v>14</v>
      </c>
      <c r="N17" s="27">
        <v>5</v>
      </c>
      <c r="O17" s="43">
        <f t="shared" si="5"/>
        <v>0.73684210526315785</v>
      </c>
      <c r="P17" s="118"/>
      <c r="Q17" s="93"/>
      <c r="R17" s="15" t="s">
        <v>155</v>
      </c>
      <c r="S17" s="37" t="s">
        <v>159</v>
      </c>
      <c r="T17" s="27" t="s">
        <v>17</v>
      </c>
      <c r="U17" s="27">
        <v>57</v>
      </c>
      <c r="V17" s="27">
        <f>U17-W17</f>
        <v>53</v>
      </c>
      <c r="W17" s="27">
        <v>4</v>
      </c>
      <c r="X17" s="43">
        <f t="shared" si="2"/>
        <v>0.92982456140350878</v>
      </c>
      <c r="Y17" s="50" t="s">
        <v>200</v>
      </c>
      <c r="Z17" s="1">
        <f>SUM(U6,U19,U22,U40)</f>
        <v>335</v>
      </c>
    </row>
    <row r="18" spans="1:26" ht="19.5">
      <c r="A18" s="81"/>
      <c r="B18" s="8" t="s">
        <v>84</v>
      </c>
      <c r="C18" s="85"/>
      <c r="D18" s="9">
        <v>131</v>
      </c>
      <c r="E18" s="9">
        <f t="shared" si="6"/>
        <v>120</v>
      </c>
      <c r="F18" s="7">
        <v>11</v>
      </c>
      <c r="G18" s="42">
        <f t="shared" si="3"/>
        <v>0.91603053435114501</v>
      </c>
      <c r="H18" s="118"/>
      <c r="I18" s="77"/>
      <c r="J18" s="38" t="s">
        <v>142</v>
      </c>
      <c r="K18" s="117"/>
      <c r="L18" s="27">
        <v>58</v>
      </c>
      <c r="M18" s="27">
        <f t="shared" si="4"/>
        <v>25</v>
      </c>
      <c r="N18" s="27">
        <v>33</v>
      </c>
      <c r="O18" s="43">
        <f t="shared" si="5"/>
        <v>0.43103448275862066</v>
      </c>
      <c r="P18" s="118"/>
      <c r="Q18" s="93"/>
      <c r="R18" s="18" t="s">
        <v>190</v>
      </c>
      <c r="S18" s="38" t="s">
        <v>160</v>
      </c>
      <c r="T18" s="32" t="s">
        <v>14</v>
      </c>
      <c r="U18" s="27">
        <v>111</v>
      </c>
      <c r="V18" s="27">
        <f t="shared" ref="V18:V40" si="7">U18-W18</f>
        <v>96</v>
      </c>
      <c r="W18" s="27">
        <v>15</v>
      </c>
      <c r="X18" s="43">
        <f t="shared" si="2"/>
        <v>0.86486486486486491</v>
      </c>
      <c r="Y18" s="43">
        <f>(V6+V19+V22+V40)/(U6+U19+U22+U40)</f>
        <v>0.72835820895522385</v>
      </c>
      <c r="Z18" s="1">
        <f>SUM(V6,V19,V22,V40)</f>
        <v>244</v>
      </c>
    </row>
    <row r="19" spans="1:26" ht="19.5">
      <c r="A19" s="81"/>
      <c r="B19" s="8" t="s">
        <v>85</v>
      </c>
      <c r="C19" s="85"/>
      <c r="D19" s="9">
        <v>65</v>
      </c>
      <c r="E19" s="9">
        <f t="shared" si="6"/>
        <v>62</v>
      </c>
      <c r="F19" s="7">
        <v>3</v>
      </c>
      <c r="G19" s="42">
        <f t="shared" si="3"/>
        <v>0.9538461538461539</v>
      </c>
      <c r="H19" s="118"/>
      <c r="I19" s="77"/>
      <c r="J19" s="38" t="s">
        <v>51</v>
      </c>
      <c r="K19" s="117"/>
      <c r="L19" s="27">
        <v>26</v>
      </c>
      <c r="M19" s="27">
        <f t="shared" si="4"/>
        <v>17</v>
      </c>
      <c r="N19" s="27">
        <v>9</v>
      </c>
      <c r="O19" s="43">
        <f t="shared" si="5"/>
        <v>0.65384615384615385</v>
      </c>
      <c r="P19" s="118"/>
      <c r="Q19" s="93"/>
      <c r="R19" s="5" t="s">
        <v>191</v>
      </c>
      <c r="S19" s="37" t="s">
        <v>161</v>
      </c>
      <c r="T19" s="27" t="s">
        <v>15</v>
      </c>
      <c r="U19" s="27">
        <v>82</v>
      </c>
      <c r="V19" s="27">
        <f t="shared" si="7"/>
        <v>70</v>
      </c>
      <c r="W19" s="27">
        <v>12</v>
      </c>
      <c r="X19" s="43">
        <f t="shared" si="2"/>
        <v>0.85365853658536583</v>
      </c>
      <c r="Y19" s="48" t="s">
        <v>245</v>
      </c>
      <c r="Z19" s="1">
        <f>SUM(U4,U7,U13,U28)</f>
        <v>419</v>
      </c>
    </row>
    <row r="20" spans="1:26" ht="19.5">
      <c r="A20" s="81"/>
      <c r="B20" s="8" t="s">
        <v>86</v>
      </c>
      <c r="C20" s="85"/>
      <c r="D20" s="9">
        <v>90</v>
      </c>
      <c r="E20" s="9">
        <f t="shared" si="6"/>
        <v>83</v>
      </c>
      <c r="F20" s="7">
        <v>7</v>
      </c>
      <c r="G20" s="42">
        <f t="shared" si="3"/>
        <v>0.92222222222222228</v>
      </c>
      <c r="H20" s="118"/>
      <c r="I20" s="77"/>
      <c r="J20" s="38" t="s">
        <v>52</v>
      </c>
      <c r="K20" s="117"/>
      <c r="L20" s="27">
        <v>23</v>
      </c>
      <c r="M20" s="27">
        <f t="shared" si="4"/>
        <v>18</v>
      </c>
      <c r="N20" s="27">
        <v>5</v>
      </c>
      <c r="O20" s="43">
        <f t="shared" si="5"/>
        <v>0.78260869565217395</v>
      </c>
      <c r="P20" s="118"/>
      <c r="Q20" s="93"/>
      <c r="R20" s="19" t="s">
        <v>186</v>
      </c>
      <c r="S20" s="37" t="s">
        <v>162</v>
      </c>
      <c r="T20" s="32" t="s">
        <v>14</v>
      </c>
      <c r="U20" s="27">
        <v>101</v>
      </c>
      <c r="V20" s="27">
        <f t="shared" si="7"/>
        <v>89</v>
      </c>
      <c r="W20" s="27">
        <v>12</v>
      </c>
      <c r="X20" s="43">
        <f t="shared" si="2"/>
        <v>0.88118811881188119</v>
      </c>
      <c r="Y20" s="48"/>
    </row>
    <row r="21" spans="1:26" ht="19.5">
      <c r="A21" s="81"/>
      <c r="B21" s="8" t="s">
        <v>87</v>
      </c>
      <c r="C21" s="85"/>
      <c r="D21" s="9">
        <v>51</v>
      </c>
      <c r="E21" s="9">
        <f t="shared" si="6"/>
        <v>35</v>
      </c>
      <c r="F21" s="7">
        <v>16</v>
      </c>
      <c r="G21" s="42">
        <f t="shared" si="3"/>
        <v>0.68627450980392157</v>
      </c>
      <c r="H21" s="118"/>
      <c r="I21" s="77"/>
      <c r="J21" s="38" t="s">
        <v>53</v>
      </c>
      <c r="K21" s="117"/>
      <c r="L21" s="27">
        <v>54</v>
      </c>
      <c r="M21" s="27">
        <f t="shared" si="4"/>
        <v>36</v>
      </c>
      <c r="N21" s="27">
        <v>18</v>
      </c>
      <c r="O21" s="43">
        <f t="shared" si="5"/>
        <v>0.66666666666666663</v>
      </c>
      <c r="P21" s="118"/>
      <c r="Q21" s="93"/>
      <c r="R21" s="17" t="s">
        <v>192</v>
      </c>
      <c r="S21" s="37" t="s">
        <v>163</v>
      </c>
      <c r="T21" s="27" t="s">
        <v>15</v>
      </c>
      <c r="U21" s="27">
        <v>66</v>
      </c>
      <c r="V21" s="27">
        <f t="shared" si="7"/>
        <v>41</v>
      </c>
      <c r="W21" s="27">
        <v>25</v>
      </c>
      <c r="X21" s="43">
        <f t="shared" si="2"/>
        <v>0.62121212121212122</v>
      </c>
      <c r="Y21" s="48"/>
    </row>
    <row r="22" spans="1:26" ht="19.5">
      <c r="A22" s="81"/>
      <c r="B22" s="8" t="s">
        <v>88</v>
      </c>
      <c r="C22" s="85"/>
      <c r="D22" s="9">
        <v>95</v>
      </c>
      <c r="E22" s="9">
        <f t="shared" si="6"/>
        <v>79</v>
      </c>
      <c r="F22" s="7">
        <v>16</v>
      </c>
      <c r="G22" s="42">
        <f t="shared" si="3"/>
        <v>0.83157894736842108</v>
      </c>
      <c r="H22" s="118"/>
      <c r="I22" s="77"/>
      <c r="J22" s="38" t="s">
        <v>54</v>
      </c>
      <c r="K22" s="117"/>
      <c r="L22" s="27">
        <v>47</v>
      </c>
      <c r="M22" s="27">
        <f t="shared" si="4"/>
        <v>18</v>
      </c>
      <c r="N22" s="27">
        <v>29</v>
      </c>
      <c r="O22" s="43">
        <f t="shared" si="5"/>
        <v>0.38297872340425532</v>
      </c>
      <c r="P22" s="118"/>
      <c r="Q22" s="93"/>
      <c r="R22" s="5" t="s">
        <v>191</v>
      </c>
      <c r="S22" s="37" t="s">
        <v>164</v>
      </c>
      <c r="T22" s="27" t="s">
        <v>15</v>
      </c>
      <c r="U22" s="27">
        <v>71</v>
      </c>
      <c r="V22" s="27">
        <f t="shared" si="7"/>
        <v>65</v>
      </c>
      <c r="W22" s="27">
        <v>6</v>
      </c>
      <c r="X22" s="43">
        <f t="shared" si="2"/>
        <v>0.91549295774647887</v>
      </c>
      <c r="Y22" s="48"/>
    </row>
    <row r="23" spans="1:26" ht="19.5">
      <c r="A23" s="81"/>
      <c r="B23" s="8" t="s">
        <v>89</v>
      </c>
      <c r="C23" s="85"/>
      <c r="D23" s="9">
        <v>110</v>
      </c>
      <c r="E23" s="9">
        <f t="shared" si="6"/>
        <v>98</v>
      </c>
      <c r="F23" s="7">
        <v>12</v>
      </c>
      <c r="G23" s="42">
        <f t="shared" si="3"/>
        <v>0.89090909090909087</v>
      </c>
      <c r="H23" s="118"/>
      <c r="I23" s="122" t="s">
        <v>233</v>
      </c>
      <c r="J23" s="38" t="s">
        <v>103</v>
      </c>
      <c r="K23" s="119" t="s">
        <v>107</v>
      </c>
      <c r="L23" s="27">
        <v>14</v>
      </c>
      <c r="M23" s="27">
        <f t="shared" si="4"/>
        <v>11</v>
      </c>
      <c r="N23" s="27">
        <v>3</v>
      </c>
      <c r="O23" s="43">
        <f t="shared" si="5"/>
        <v>0.7857142857142857</v>
      </c>
      <c r="P23" s="118">
        <f>(M23+M24+M25+M26)/(L23+L24+L25+L26)</f>
        <v>0.84615384615384615</v>
      </c>
      <c r="Q23" s="93"/>
      <c r="R23" s="18" t="s">
        <v>190</v>
      </c>
      <c r="S23" s="37" t="s">
        <v>165</v>
      </c>
      <c r="T23" s="32" t="s">
        <v>14</v>
      </c>
      <c r="U23" s="27">
        <v>92</v>
      </c>
      <c r="V23" s="27">
        <f t="shared" si="7"/>
        <v>72</v>
      </c>
      <c r="W23" s="27">
        <v>20</v>
      </c>
      <c r="X23" s="43">
        <f t="shared" si="2"/>
        <v>0.78260869565217395</v>
      </c>
      <c r="Y23" s="48"/>
    </row>
    <row r="24" spans="1:26" ht="19.5">
      <c r="A24" s="81"/>
      <c r="B24" s="8" t="s">
        <v>90</v>
      </c>
      <c r="C24" s="85"/>
      <c r="D24" s="9">
        <v>34</v>
      </c>
      <c r="E24" s="9">
        <f t="shared" si="6"/>
        <v>26</v>
      </c>
      <c r="F24" s="7">
        <v>8</v>
      </c>
      <c r="G24" s="42">
        <f t="shared" si="3"/>
        <v>0.76470588235294112</v>
      </c>
      <c r="H24" s="118"/>
      <c r="I24" s="77"/>
      <c r="J24" s="38" t="s">
        <v>104</v>
      </c>
      <c r="K24" s="117"/>
      <c r="L24" s="27">
        <v>18</v>
      </c>
      <c r="M24" s="27">
        <f t="shared" si="4"/>
        <v>15</v>
      </c>
      <c r="N24" s="27">
        <v>3</v>
      </c>
      <c r="O24" s="43">
        <f t="shared" si="5"/>
        <v>0.83333333333333337</v>
      </c>
      <c r="P24" s="118"/>
      <c r="Q24" s="93"/>
      <c r="R24" s="17" t="s">
        <v>192</v>
      </c>
      <c r="S24" s="37" t="s">
        <v>166</v>
      </c>
      <c r="T24" s="27" t="s">
        <v>319</v>
      </c>
      <c r="U24" s="27">
        <v>42</v>
      </c>
      <c r="V24" s="27">
        <f t="shared" si="7"/>
        <v>33</v>
      </c>
      <c r="W24" s="27">
        <v>9</v>
      </c>
      <c r="X24" s="43">
        <f t="shared" si="2"/>
        <v>0.7857142857142857</v>
      </c>
      <c r="Y24" s="48"/>
    </row>
    <row r="25" spans="1:26" ht="19.5">
      <c r="A25" s="98" t="s">
        <v>311</v>
      </c>
      <c r="B25" s="8" t="s">
        <v>57</v>
      </c>
      <c r="C25" s="85" t="s">
        <v>13</v>
      </c>
      <c r="D25" s="9">
        <v>21</v>
      </c>
      <c r="E25" s="9">
        <f t="shared" si="6"/>
        <v>18</v>
      </c>
      <c r="F25" s="7">
        <v>3</v>
      </c>
      <c r="G25" s="42">
        <f t="shared" si="3"/>
        <v>0.8571428571428571</v>
      </c>
      <c r="H25" s="118">
        <f>(E25+E26+E27+E28+E29+E30+E31+E32+E33+E34)/(D25+D26+D27+D28+D29+D30+D31+D32+D33+D34)</f>
        <v>0.44210526315789472</v>
      </c>
      <c r="I25" s="77"/>
      <c r="J25" s="38" t="s">
        <v>106</v>
      </c>
      <c r="K25" s="117"/>
      <c r="L25" s="27">
        <v>7</v>
      </c>
      <c r="M25" s="27">
        <f t="shared" si="4"/>
        <v>5</v>
      </c>
      <c r="N25" s="27">
        <v>2</v>
      </c>
      <c r="O25" s="43">
        <f t="shared" si="5"/>
        <v>0.7142857142857143</v>
      </c>
      <c r="P25" s="118"/>
      <c r="Q25" s="93"/>
      <c r="R25" s="20" t="s">
        <v>188</v>
      </c>
      <c r="S25" s="37" t="s">
        <v>167</v>
      </c>
      <c r="T25" s="27" t="s">
        <v>168</v>
      </c>
      <c r="U25" s="27">
        <v>78</v>
      </c>
      <c r="V25" s="27">
        <f t="shared" si="7"/>
        <v>0</v>
      </c>
      <c r="W25" s="27">
        <v>78</v>
      </c>
      <c r="X25" s="43">
        <f t="shared" si="2"/>
        <v>0</v>
      </c>
      <c r="Y25" s="48"/>
    </row>
    <row r="26" spans="1:26" ht="19.5">
      <c r="A26" s="81"/>
      <c r="B26" s="8" t="s">
        <v>58</v>
      </c>
      <c r="C26" s="85"/>
      <c r="D26" s="9">
        <v>32</v>
      </c>
      <c r="E26" s="9">
        <f t="shared" si="6"/>
        <v>8</v>
      </c>
      <c r="F26" s="7">
        <v>24</v>
      </c>
      <c r="G26" s="42">
        <f t="shared" si="3"/>
        <v>0.25</v>
      </c>
      <c r="H26" s="118"/>
      <c r="I26" s="77"/>
      <c r="J26" s="38" t="s">
        <v>105</v>
      </c>
      <c r="K26" s="117"/>
      <c r="L26" s="27">
        <v>13</v>
      </c>
      <c r="M26" s="27">
        <f t="shared" si="4"/>
        <v>13</v>
      </c>
      <c r="N26" s="27">
        <v>0</v>
      </c>
      <c r="O26" s="43">
        <f t="shared" si="5"/>
        <v>1</v>
      </c>
      <c r="P26" s="118"/>
      <c r="Q26" s="93"/>
      <c r="R26" s="18" t="s">
        <v>190</v>
      </c>
      <c r="S26" s="37" t="s">
        <v>169</v>
      </c>
      <c r="T26" s="32" t="s">
        <v>14</v>
      </c>
      <c r="U26" s="27">
        <v>30</v>
      </c>
      <c r="V26" s="27">
        <f t="shared" si="7"/>
        <v>24</v>
      </c>
      <c r="W26" s="27">
        <v>6</v>
      </c>
      <c r="X26" s="43">
        <f t="shared" si="2"/>
        <v>0.8</v>
      </c>
      <c r="Y26" s="48"/>
    </row>
    <row r="27" spans="1:26" ht="19.5" customHeight="1">
      <c r="A27" s="81"/>
      <c r="B27" s="8" t="s">
        <v>59</v>
      </c>
      <c r="C27" s="85"/>
      <c r="D27" s="9">
        <v>14</v>
      </c>
      <c r="E27" s="9">
        <f t="shared" si="6"/>
        <v>12</v>
      </c>
      <c r="F27" s="7">
        <v>2</v>
      </c>
      <c r="G27" s="42">
        <f t="shared" si="3"/>
        <v>0.8571428571428571</v>
      </c>
      <c r="H27" s="118"/>
      <c r="I27" s="122" t="s">
        <v>278</v>
      </c>
      <c r="J27" s="38" t="s">
        <v>43</v>
      </c>
      <c r="K27" s="117" t="s">
        <v>18</v>
      </c>
      <c r="L27" s="27">
        <v>10</v>
      </c>
      <c r="M27" s="27">
        <f t="shared" si="4"/>
        <v>10</v>
      </c>
      <c r="N27" s="27">
        <v>0</v>
      </c>
      <c r="O27" s="42">
        <f t="shared" si="5"/>
        <v>1</v>
      </c>
      <c r="P27" s="118">
        <f>(M27+M28+M29+M30+M31)/(L27+L28+L29+L30+L31)</f>
        <v>0.87074829931972786</v>
      </c>
      <c r="Q27" s="93"/>
      <c r="R27" s="19" t="s">
        <v>186</v>
      </c>
      <c r="S27" s="37" t="s">
        <v>170</v>
      </c>
      <c r="T27" s="32" t="s">
        <v>14</v>
      </c>
      <c r="U27" s="27">
        <v>88</v>
      </c>
      <c r="V27" s="27">
        <f t="shared" si="7"/>
        <v>82</v>
      </c>
      <c r="W27" s="27">
        <v>6</v>
      </c>
      <c r="X27" s="43">
        <f t="shared" si="2"/>
        <v>0.93181818181818177</v>
      </c>
      <c r="Y27" s="48"/>
    </row>
    <row r="28" spans="1:26" ht="19.5" customHeight="1">
      <c r="A28" s="81"/>
      <c r="B28" s="8" t="s">
        <v>60</v>
      </c>
      <c r="C28" s="85"/>
      <c r="D28" s="9">
        <v>11</v>
      </c>
      <c r="E28" s="9">
        <f t="shared" si="6"/>
        <v>10</v>
      </c>
      <c r="F28" s="7">
        <v>1</v>
      </c>
      <c r="G28" s="42">
        <f t="shared" si="3"/>
        <v>0.90909090909090906</v>
      </c>
      <c r="H28" s="118"/>
      <c r="I28" s="77"/>
      <c r="J28" s="38" t="s">
        <v>44</v>
      </c>
      <c r="K28" s="117"/>
      <c r="L28" s="27">
        <v>37</v>
      </c>
      <c r="M28" s="27">
        <f t="shared" si="4"/>
        <v>33</v>
      </c>
      <c r="N28" s="27">
        <v>4</v>
      </c>
      <c r="O28" s="42">
        <f t="shared" si="5"/>
        <v>0.89189189189189189</v>
      </c>
      <c r="P28" s="118"/>
      <c r="Q28" s="93"/>
      <c r="R28" s="14"/>
      <c r="S28" s="39" t="s">
        <v>211</v>
      </c>
      <c r="T28" s="40" t="s">
        <v>16</v>
      </c>
      <c r="U28" s="28">
        <v>123</v>
      </c>
      <c r="V28" s="40">
        <f t="shared" si="7"/>
        <v>6</v>
      </c>
      <c r="W28" s="28">
        <v>117</v>
      </c>
      <c r="X28" s="47">
        <f t="shared" si="2"/>
        <v>4.878048780487805E-2</v>
      </c>
      <c r="Y28" s="48"/>
    </row>
    <row r="29" spans="1:26" ht="19.5" customHeight="1">
      <c r="A29" s="81"/>
      <c r="B29" s="8" t="s">
        <v>61</v>
      </c>
      <c r="C29" s="85"/>
      <c r="D29" s="9">
        <v>33</v>
      </c>
      <c r="E29" s="9">
        <f t="shared" si="6"/>
        <v>27</v>
      </c>
      <c r="F29" s="7">
        <v>6</v>
      </c>
      <c r="G29" s="42">
        <f t="shared" si="3"/>
        <v>0.81818181818181823</v>
      </c>
      <c r="H29" s="118"/>
      <c r="I29" s="77"/>
      <c r="J29" s="38" t="s">
        <v>45</v>
      </c>
      <c r="K29" s="117"/>
      <c r="L29" s="27">
        <v>18</v>
      </c>
      <c r="M29" s="27">
        <f t="shared" si="4"/>
        <v>13</v>
      </c>
      <c r="N29" s="27">
        <v>5</v>
      </c>
      <c r="O29" s="42">
        <f t="shared" si="5"/>
        <v>0.72222222222222221</v>
      </c>
      <c r="P29" s="118"/>
      <c r="Q29" s="93"/>
      <c r="R29" s="18" t="s">
        <v>190</v>
      </c>
      <c r="S29" s="37" t="s">
        <v>171</v>
      </c>
      <c r="T29" s="32" t="s">
        <v>14</v>
      </c>
      <c r="U29" s="27">
        <v>83</v>
      </c>
      <c r="V29" s="27">
        <f t="shared" si="7"/>
        <v>69</v>
      </c>
      <c r="W29" s="27">
        <v>14</v>
      </c>
      <c r="X29" s="43">
        <f t="shared" si="2"/>
        <v>0.83132530120481929</v>
      </c>
      <c r="Y29" s="48"/>
    </row>
    <row r="30" spans="1:26" ht="19.5" customHeight="1">
      <c r="A30" s="81"/>
      <c r="B30" s="8" t="s">
        <v>62</v>
      </c>
      <c r="C30" s="85"/>
      <c r="D30" s="9">
        <v>11</v>
      </c>
      <c r="E30" s="9">
        <f t="shared" si="6"/>
        <v>9</v>
      </c>
      <c r="F30" s="7">
        <v>2</v>
      </c>
      <c r="G30" s="42">
        <f t="shared" si="3"/>
        <v>0.81818181818181823</v>
      </c>
      <c r="H30" s="118"/>
      <c r="I30" s="77"/>
      <c r="J30" s="38" t="s">
        <v>46</v>
      </c>
      <c r="K30" s="117"/>
      <c r="L30" s="27">
        <v>53</v>
      </c>
      <c r="M30" s="27">
        <f t="shared" si="4"/>
        <v>50</v>
      </c>
      <c r="N30" s="27">
        <v>3</v>
      </c>
      <c r="O30" s="42">
        <f t="shared" si="5"/>
        <v>0.94339622641509435</v>
      </c>
      <c r="P30" s="118"/>
      <c r="Q30" s="93"/>
      <c r="R30" s="20" t="s">
        <v>188</v>
      </c>
      <c r="S30" s="37" t="s">
        <v>172</v>
      </c>
      <c r="T30" s="27" t="s">
        <v>168</v>
      </c>
      <c r="U30" s="27">
        <v>58</v>
      </c>
      <c r="V30" s="27">
        <f t="shared" si="7"/>
        <v>1</v>
      </c>
      <c r="W30" s="27">
        <v>57</v>
      </c>
      <c r="X30" s="43">
        <f t="shared" si="2"/>
        <v>1.7241379310344827E-2</v>
      </c>
      <c r="Y30" s="48"/>
    </row>
    <row r="31" spans="1:26" ht="19.5" customHeight="1">
      <c r="A31" s="81"/>
      <c r="B31" s="8" t="s">
        <v>63</v>
      </c>
      <c r="C31" s="85"/>
      <c r="D31" s="9">
        <v>47</v>
      </c>
      <c r="E31" s="9">
        <f t="shared" si="6"/>
        <v>4</v>
      </c>
      <c r="F31" s="7">
        <v>43</v>
      </c>
      <c r="G31" s="42">
        <f t="shared" si="3"/>
        <v>8.5106382978723402E-2</v>
      </c>
      <c r="H31" s="118"/>
      <c r="I31" s="77"/>
      <c r="J31" s="38" t="s">
        <v>47</v>
      </c>
      <c r="K31" s="117"/>
      <c r="L31" s="27">
        <v>29</v>
      </c>
      <c r="M31" s="27">
        <f t="shared" si="4"/>
        <v>22</v>
      </c>
      <c r="N31" s="27">
        <v>7</v>
      </c>
      <c r="O31" s="42">
        <f t="shared" si="5"/>
        <v>0.75862068965517238</v>
      </c>
      <c r="P31" s="118"/>
      <c r="Q31" s="93"/>
      <c r="R31" s="17" t="s">
        <v>192</v>
      </c>
      <c r="S31" s="37" t="s">
        <v>173</v>
      </c>
      <c r="T31" s="27" t="s">
        <v>15</v>
      </c>
      <c r="U31" s="27">
        <v>56</v>
      </c>
      <c r="V31" s="27">
        <f t="shared" si="7"/>
        <v>50</v>
      </c>
      <c r="W31" s="27">
        <v>6</v>
      </c>
      <c r="X31" s="43">
        <f t="shared" si="2"/>
        <v>0.8928571428571429</v>
      </c>
      <c r="Y31" s="48"/>
    </row>
    <row r="32" spans="1:26" ht="19.5" customHeight="1">
      <c r="A32" s="81"/>
      <c r="B32" s="8" t="s">
        <v>64</v>
      </c>
      <c r="C32" s="85"/>
      <c r="D32" s="9">
        <v>81</v>
      </c>
      <c r="E32" s="9">
        <f t="shared" si="6"/>
        <v>7</v>
      </c>
      <c r="F32" s="7">
        <v>74</v>
      </c>
      <c r="G32" s="42">
        <f t="shared" si="3"/>
        <v>8.6419753086419748E-2</v>
      </c>
      <c r="H32" s="118"/>
      <c r="I32" s="122" t="s">
        <v>316</v>
      </c>
      <c r="J32" s="38" t="s">
        <v>75</v>
      </c>
      <c r="K32" s="117" t="s">
        <v>16</v>
      </c>
      <c r="L32" s="27">
        <v>55</v>
      </c>
      <c r="M32" s="27">
        <f t="shared" si="4"/>
        <v>50</v>
      </c>
      <c r="N32" s="27">
        <v>5</v>
      </c>
      <c r="O32" s="42">
        <f t="shared" si="5"/>
        <v>0.90909090909090906</v>
      </c>
      <c r="P32" s="118">
        <f>(M32+M33+M34+M35+M36+M37+M38)/(L32+L33+L34+L35+L36+L37+L38)</f>
        <v>0.85923753665689151</v>
      </c>
      <c r="Q32" s="93"/>
      <c r="R32" s="19" t="s">
        <v>186</v>
      </c>
      <c r="S32" s="37" t="s">
        <v>174</v>
      </c>
      <c r="T32" s="32" t="s">
        <v>14</v>
      </c>
      <c r="U32" s="27">
        <v>64</v>
      </c>
      <c r="V32" s="27">
        <f t="shared" si="7"/>
        <v>51</v>
      </c>
      <c r="W32" s="27">
        <v>13</v>
      </c>
      <c r="X32" s="43">
        <f t="shared" si="2"/>
        <v>0.796875</v>
      </c>
      <c r="Y32" s="48"/>
    </row>
    <row r="33" spans="1:25" ht="19.5" customHeight="1">
      <c r="A33" s="81"/>
      <c r="B33" s="8" t="s">
        <v>65</v>
      </c>
      <c r="C33" s="85"/>
      <c r="D33" s="9">
        <v>26</v>
      </c>
      <c r="E33" s="9">
        <f t="shared" si="6"/>
        <v>24</v>
      </c>
      <c r="F33" s="7">
        <v>2</v>
      </c>
      <c r="G33" s="42">
        <f t="shared" si="3"/>
        <v>0.92307692307692313</v>
      </c>
      <c r="H33" s="118"/>
      <c r="I33" s="77"/>
      <c r="J33" s="38" t="s">
        <v>76</v>
      </c>
      <c r="K33" s="117"/>
      <c r="L33" s="27">
        <v>10</v>
      </c>
      <c r="M33" s="27">
        <f t="shared" si="4"/>
        <v>10</v>
      </c>
      <c r="N33" s="27">
        <v>0</v>
      </c>
      <c r="O33" s="42">
        <f t="shared" si="5"/>
        <v>1</v>
      </c>
      <c r="P33" s="118"/>
      <c r="Q33" s="93"/>
      <c r="R33" s="17" t="s">
        <v>192</v>
      </c>
      <c r="S33" s="37" t="s">
        <v>175</v>
      </c>
      <c r="T33" s="27" t="s">
        <v>15</v>
      </c>
      <c r="U33" s="27">
        <v>109</v>
      </c>
      <c r="V33" s="27">
        <f t="shared" si="7"/>
        <v>97</v>
      </c>
      <c r="W33" s="27">
        <v>12</v>
      </c>
      <c r="X33" s="43">
        <f t="shared" si="2"/>
        <v>0.88990825688073394</v>
      </c>
      <c r="Y33" s="48"/>
    </row>
    <row r="34" spans="1:25" ht="19.5" customHeight="1">
      <c r="A34" s="81"/>
      <c r="B34" s="8" t="s">
        <v>66</v>
      </c>
      <c r="C34" s="85"/>
      <c r="D34" s="9">
        <v>9</v>
      </c>
      <c r="E34" s="9">
        <f t="shared" si="6"/>
        <v>7</v>
      </c>
      <c r="F34" s="7">
        <v>2</v>
      </c>
      <c r="G34" s="42">
        <f t="shared" si="3"/>
        <v>0.77777777777777779</v>
      </c>
      <c r="H34" s="118"/>
      <c r="I34" s="77"/>
      <c r="J34" s="38" t="s">
        <v>77</v>
      </c>
      <c r="K34" s="117"/>
      <c r="L34" s="27">
        <v>43</v>
      </c>
      <c r="M34" s="27">
        <f t="shared" si="4"/>
        <v>36</v>
      </c>
      <c r="N34" s="27">
        <v>7</v>
      </c>
      <c r="O34" s="42">
        <f t="shared" si="5"/>
        <v>0.83720930232558144</v>
      </c>
      <c r="P34" s="118"/>
      <c r="Q34" s="93"/>
      <c r="R34" s="16" t="s">
        <v>189</v>
      </c>
      <c r="S34" s="37" t="s">
        <v>176</v>
      </c>
      <c r="T34" s="27" t="s">
        <v>19</v>
      </c>
      <c r="U34" s="27">
        <v>134</v>
      </c>
      <c r="V34" s="27">
        <f t="shared" si="7"/>
        <v>110</v>
      </c>
      <c r="W34" s="27">
        <v>24</v>
      </c>
      <c r="X34" s="43">
        <f t="shared" si="2"/>
        <v>0.82089552238805974</v>
      </c>
      <c r="Y34" s="48"/>
    </row>
    <row r="35" spans="1:25" ht="19.5" customHeight="1">
      <c r="A35" s="98" t="s">
        <v>312</v>
      </c>
      <c r="B35" s="8" t="s">
        <v>122</v>
      </c>
      <c r="C35" s="85" t="s">
        <v>18</v>
      </c>
      <c r="D35" s="9">
        <v>114</v>
      </c>
      <c r="E35" s="9">
        <f t="shared" si="6"/>
        <v>104</v>
      </c>
      <c r="F35" s="7">
        <v>10</v>
      </c>
      <c r="G35" s="42">
        <f t="shared" si="3"/>
        <v>0.91228070175438591</v>
      </c>
      <c r="H35" s="118">
        <f>(E35+E36+E37+E38+E39+E40+E41+E42+E43+E44+E45+E46+E47)/(D35+D36+D37+D38+D39+D40+D41+D42+D43+D44+D45+D46+D47)</f>
        <v>0.85763888888888884</v>
      </c>
      <c r="I35" s="77"/>
      <c r="J35" s="38" t="s">
        <v>78</v>
      </c>
      <c r="K35" s="117"/>
      <c r="L35" s="27">
        <v>53</v>
      </c>
      <c r="M35" s="27">
        <f t="shared" si="4"/>
        <v>49</v>
      </c>
      <c r="N35" s="27">
        <v>4</v>
      </c>
      <c r="O35" s="42">
        <f t="shared" si="5"/>
        <v>0.92452830188679247</v>
      </c>
      <c r="P35" s="118"/>
      <c r="Q35" s="93"/>
      <c r="R35" s="16" t="s">
        <v>189</v>
      </c>
      <c r="S35" s="37" t="s">
        <v>177</v>
      </c>
      <c r="T35" s="27" t="s">
        <v>19</v>
      </c>
      <c r="U35" s="27">
        <v>112</v>
      </c>
      <c r="V35" s="27">
        <f t="shared" si="7"/>
        <v>97</v>
      </c>
      <c r="W35" s="27">
        <v>15</v>
      </c>
      <c r="X35" s="43">
        <f t="shared" si="2"/>
        <v>0.8660714285714286</v>
      </c>
      <c r="Y35" s="48"/>
    </row>
    <row r="36" spans="1:25" ht="19.5" customHeight="1">
      <c r="A36" s="81"/>
      <c r="B36" s="8" t="s">
        <v>123</v>
      </c>
      <c r="C36" s="85"/>
      <c r="D36" s="9">
        <v>15</v>
      </c>
      <c r="E36" s="9">
        <f t="shared" si="6"/>
        <v>12</v>
      </c>
      <c r="F36" s="7">
        <v>3</v>
      </c>
      <c r="G36" s="42">
        <f t="shared" si="3"/>
        <v>0.8</v>
      </c>
      <c r="H36" s="118"/>
      <c r="I36" s="77"/>
      <c r="J36" s="38" t="s">
        <v>79</v>
      </c>
      <c r="K36" s="117"/>
      <c r="L36" s="27">
        <v>109</v>
      </c>
      <c r="M36" s="27">
        <f t="shared" si="4"/>
        <v>91</v>
      </c>
      <c r="N36" s="27">
        <v>18</v>
      </c>
      <c r="O36" s="42">
        <f t="shared" si="5"/>
        <v>0.83486238532110091</v>
      </c>
      <c r="P36" s="118"/>
      <c r="Q36" s="93"/>
      <c r="R36" s="18" t="s">
        <v>190</v>
      </c>
      <c r="S36" s="37" t="s">
        <v>178</v>
      </c>
      <c r="T36" s="32" t="s">
        <v>14</v>
      </c>
      <c r="U36" s="27">
        <v>57</v>
      </c>
      <c r="V36" s="27">
        <f t="shared" si="7"/>
        <v>35</v>
      </c>
      <c r="W36" s="27">
        <v>22</v>
      </c>
      <c r="X36" s="43">
        <f t="shared" si="2"/>
        <v>0.61403508771929827</v>
      </c>
      <c r="Y36" s="48"/>
    </row>
    <row r="37" spans="1:25" ht="19.5" customHeight="1">
      <c r="A37" s="81"/>
      <c r="B37" s="8" t="s">
        <v>124</v>
      </c>
      <c r="C37" s="85"/>
      <c r="D37" s="9">
        <v>59</v>
      </c>
      <c r="E37" s="9">
        <f t="shared" si="6"/>
        <v>49</v>
      </c>
      <c r="F37" s="7">
        <v>10</v>
      </c>
      <c r="G37" s="42">
        <f t="shared" si="3"/>
        <v>0.83050847457627119</v>
      </c>
      <c r="H37" s="118"/>
      <c r="I37" s="77"/>
      <c r="J37" s="38" t="s">
        <v>80</v>
      </c>
      <c r="K37" s="117"/>
      <c r="L37" s="27">
        <v>27</v>
      </c>
      <c r="M37" s="27">
        <f t="shared" si="4"/>
        <v>21</v>
      </c>
      <c r="N37" s="27">
        <v>6</v>
      </c>
      <c r="O37" s="42">
        <f t="shared" si="5"/>
        <v>0.77777777777777779</v>
      </c>
      <c r="P37" s="118"/>
      <c r="Q37" s="93"/>
      <c r="R37" s="20" t="s">
        <v>188</v>
      </c>
      <c r="S37" s="37" t="s">
        <v>179</v>
      </c>
      <c r="T37" s="27" t="s">
        <v>320</v>
      </c>
      <c r="U37" s="27">
        <v>92</v>
      </c>
      <c r="V37" s="27">
        <f t="shared" si="7"/>
        <v>68</v>
      </c>
      <c r="W37" s="27">
        <v>24</v>
      </c>
      <c r="X37" s="43">
        <f t="shared" si="2"/>
        <v>0.73913043478260865</v>
      </c>
      <c r="Y37" s="48"/>
    </row>
    <row r="38" spans="1:25" ht="19.5" customHeight="1">
      <c r="A38" s="81"/>
      <c r="B38" s="8" t="s">
        <v>125</v>
      </c>
      <c r="C38" s="85"/>
      <c r="D38" s="9">
        <v>44</v>
      </c>
      <c r="E38" s="9">
        <f t="shared" si="6"/>
        <v>34</v>
      </c>
      <c r="F38" s="7">
        <v>10</v>
      </c>
      <c r="G38" s="42">
        <f t="shared" si="3"/>
        <v>0.77272727272727271</v>
      </c>
      <c r="H38" s="118"/>
      <c r="I38" s="77"/>
      <c r="J38" s="38" t="s">
        <v>81</v>
      </c>
      <c r="K38" s="117"/>
      <c r="L38" s="27">
        <v>44</v>
      </c>
      <c r="M38" s="27">
        <f t="shared" si="4"/>
        <v>36</v>
      </c>
      <c r="N38" s="27">
        <v>8</v>
      </c>
      <c r="O38" s="42">
        <f t="shared" si="5"/>
        <v>0.81818181818181823</v>
      </c>
      <c r="P38" s="118"/>
      <c r="Q38" s="93"/>
      <c r="R38" s="20" t="s">
        <v>188</v>
      </c>
      <c r="S38" s="37" t="s">
        <v>180</v>
      </c>
      <c r="T38" s="27" t="s">
        <v>168</v>
      </c>
      <c r="U38" s="27">
        <v>90</v>
      </c>
      <c r="V38" s="27">
        <f t="shared" si="7"/>
        <v>74</v>
      </c>
      <c r="W38" s="27">
        <v>16</v>
      </c>
      <c r="X38" s="43">
        <f t="shared" si="2"/>
        <v>0.82222222222222219</v>
      </c>
      <c r="Y38" s="48"/>
    </row>
    <row r="39" spans="1:25" ht="19.5" customHeight="1">
      <c r="A39" s="81"/>
      <c r="B39" s="8" t="s">
        <v>126</v>
      </c>
      <c r="C39" s="85"/>
      <c r="D39" s="9">
        <v>41</v>
      </c>
      <c r="E39" s="9">
        <f t="shared" si="6"/>
        <v>35</v>
      </c>
      <c r="F39" s="7">
        <v>6</v>
      </c>
      <c r="G39" s="42">
        <f t="shared" si="3"/>
        <v>0.85365853658536583</v>
      </c>
      <c r="H39" s="118"/>
      <c r="I39" s="122" t="s">
        <v>288</v>
      </c>
      <c r="J39" s="38" t="s">
        <v>137</v>
      </c>
      <c r="K39" s="119" t="s">
        <v>228</v>
      </c>
      <c r="L39" s="27">
        <v>19</v>
      </c>
      <c r="M39" s="27">
        <f t="shared" si="4"/>
        <v>9</v>
      </c>
      <c r="N39" s="27">
        <v>10</v>
      </c>
      <c r="O39" s="42">
        <f t="shared" si="5"/>
        <v>0.47368421052631576</v>
      </c>
      <c r="P39" s="118">
        <f>(M39+M40+M41+M42+M43)/(L39+L40+L41+L42+L43)</f>
        <v>0.44078947368421051</v>
      </c>
      <c r="Q39" s="93"/>
      <c r="R39" s="16" t="s">
        <v>189</v>
      </c>
      <c r="S39" s="37" t="s">
        <v>181</v>
      </c>
      <c r="T39" s="27" t="s">
        <v>19</v>
      </c>
      <c r="U39" s="27">
        <v>47</v>
      </c>
      <c r="V39" s="27">
        <f t="shared" si="7"/>
        <v>44</v>
      </c>
      <c r="W39" s="27">
        <v>3</v>
      </c>
      <c r="X39" s="43">
        <f t="shared" si="2"/>
        <v>0.93617021276595747</v>
      </c>
      <c r="Y39" s="48"/>
    </row>
    <row r="40" spans="1:25" ht="19.5" customHeight="1">
      <c r="A40" s="81"/>
      <c r="B40" s="8" t="s">
        <v>127</v>
      </c>
      <c r="C40" s="85"/>
      <c r="D40" s="9">
        <v>69</v>
      </c>
      <c r="E40" s="9">
        <f t="shared" si="6"/>
        <v>63</v>
      </c>
      <c r="F40" s="7">
        <v>6</v>
      </c>
      <c r="G40" s="42">
        <f t="shared" si="3"/>
        <v>0.91304347826086951</v>
      </c>
      <c r="H40" s="118"/>
      <c r="I40" s="77"/>
      <c r="J40" s="38" t="s">
        <v>61</v>
      </c>
      <c r="K40" s="117"/>
      <c r="L40" s="27">
        <v>20</v>
      </c>
      <c r="M40" s="27">
        <f t="shared" si="4"/>
        <v>13</v>
      </c>
      <c r="N40" s="27">
        <v>7</v>
      </c>
      <c r="O40" s="42">
        <f t="shared" si="5"/>
        <v>0.65</v>
      </c>
      <c r="P40" s="118"/>
      <c r="Q40" s="94"/>
      <c r="R40" s="5" t="s">
        <v>191</v>
      </c>
      <c r="S40" s="37" t="s">
        <v>182</v>
      </c>
      <c r="T40" s="27" t="s">
        <v>15</v>
      </c>
      <c r="U40" s="27">
        <v>65</v>
      </c>
      <c r="V40" s="27">
        <f t="shared" si="7"/>
        <v>37</v>
      </c>
      <c r="W40" s="27">
        <v>28</v>
      </c>
      <c r="X40" s="43">
        <f t="shared" si="2"/>
        <v>0.56923076923076921</v>
      </c>
      <c r="Y40" s="48"/>
    </row>
    <row r="41" spans="1:25" ht="19.5" customHeight="1">
      <c r="A41" s="81"/>
      <c r="B41" s="8" t="s">
        <v>128</v>
      </c>
      <c r="C41" s="85"/>
      <c r="D41" s="9">
        <v>37</v>
      </c>
      <c r="E41" s="9">
        <f t="shared" si="6"/>
        <v>32</v>
      </c>
      <c r="F41" s="7">
        <v>5</v>
      </c>
      <c r="G41" s="42">
        <f t="shared" si="3"/>
        <v>0.86486486486486491</v>
      </c>
      <c r="H41" s="118"/>
      <c r="I41" s="77"/>
      <c r="J41" s="38" t="s">
        <v>138</v>
      </c>
      <c r="K41" s="117"/>
      <c r="L41" s="27">
        <v>71</v>
      </c>
      <c r="M41" s="27">
        <f t="shared" si="4"/>
        <v>29</v>
      </c>
      <c r="N41" s="27">
        <v>42</v>
      </c>
      <c r="O41" s="42">
        <f t="shared" si="5"/>
        <v>0.40845070422535212</v>
      </c>
      <c r="P41" s="118"/>
      <c r="Q41" s="85" t="s">
        <v>8</v>
      </c>
      <c r="R41" s="85"/>
      <c r="S41" s="85"/>
      <c r="T41" s="85"/>
      <c r="U41" s="2">
        <f>SUM(U3:U40)</f>
        <v>3043</v>
      </c>
      <c r="V41" s="2">
        <f t="shared" ref="V41:W41" si="8">SUM(V3:V40)</f>
        <v>1871</v>
      </c>
      <c r="W41" s="2">
        <f t="shared" si="8"/>
        <v>1172</v>
      </c>
      <c r="X41" s="2"/>
      <c r="Y41" s="2"/>
    </row>
    <row r="42" spans="1:25" ht="19.5" customHeight="1">
      <c r="A42" s="81"/>
      <c r="B42" s="8" t="s">
        <v>129</v>
      </c>
      <c r="C42" s="85"/>
      <c r="D42" s="9">
        <v>44</v>
      </c>
      <c r="E42" s="9">
        <f t="shared" si="6"/>
        <v>35</v>
      </c>
      <c r="F42" s="9">
        <v>9</v>
      </c>
      <c r="G42" s="42">
        <f t="shared" si="3"/>
        <v>0.79545454545454541</v>
      </c>
      <c r="H42" s="118"/>
      <c r="I42" s="77"/>
      <c r="J42" s="38" t="s">
        <v>139</v>
      </c>
      <c r="K42" s="117"/>
      <c r="L42" s="27">
        <v>20</v>
      </c>
      <c r="M42" s="27">
        <f t="shared" si="4"/>
        <v>10</v>
      </c>
      <c r="N42" s="27">
        <v>10</v>
      </c>
      <c r="O42" s="42">
        <f t="shared" si="5"/>
        <v>0.5</v>
      </c>
      <c r="P42" s="118"/>
    </row>
    <row r="43" spans="1:25" ht="19.5" customHeight="1">
      <c r="A43" s="81"/>
      <c r="B43" s="8" t="s">
        <v>130</v>
      </c>
      <c r="C43" s="85"/>
      <c r="D43" s="9">
        <v>9</v>
      </c>
      <c r="E43" s="9">
        <f t="shared" si="6"/>
        <v>7</v>
      </c>
      <c r="F43" s="9">
        <v>2</v>
      </c>
      <c r="G43" s="42">
        <f t="shared" si="3"/>
        <v>0.77777777777777779</v>
      </c>
      <c r="H43" s="118"/>
      <c r="I43" s="77"/>
      <c r="J43" s="38" t="s">
        <v>140</v>
      </c>
      <c r="K43" s="117"/>
      <c r="L43" s="27">
        <v>22</v>
      </c>
      <c r="M43" s="27">
        <f t="shared" si="4"/>
        <v>6</v>
      </c>
      <c r="N43" s="27">
        <v>16</v>
      </c>
      <c r="O43" s="42">
        <f t="shared" si="5"/>
        <v>0.27272727272727271</v>
      </c>
      <c r="P43" s="118"/>
      <c r="Q43" s="77" t="s">
        <v>183</v>
      </c>
      <c r="R43" s="77"/>
      <c r="S43" s="77" t="s">
        <v>184</v>
      </c>
      <c r="T43" s="77"/>
      <c r="U43" s="77" t="s">
        <v>185</v>
      </c>
      <c r="V43" s="77"/>
      <c r="W43" s="81" t="s">
        <v>204</v>
      </c>
      <c r="X43" s="81"/>
      <c r="Y43" s="81"/>
    </row>
    <row r="44" spans="1:25" ht="19.5" customHeight="1">
      <c r="A44" s="81"/>
      <c r="B44" s="8" t="s">
        <v>131</v>
      </c>
      <c r="C44" s="85"/>
      <c r="D44" s="9">
        <v>6</v>
      </c>
      <c r="E44" s="9">
        <f t="shared" si="6"/>
        <v>4</v>
      </c>
      <c r="F44" s="9">
        <v>2</v>
      </c>
      <c r="G44" s="42">
        <f t="shared" si="3"/>
        <v>0.66666666666666663</v>
      </c>
      <c r="H44" s="118"/>
      <c r="I44" s="122" t="s">
        <v>318</v>
      </c>
      <c r="J44" s="38" t="s">
        <v>93</v>
      </c>
      <c r="K44" s="117" t="s">
        <v>16</v>
      </c>
      <c r="L44" s="27">
        <v>55</v>
      </c>
      <c r="M44" s="27">
        <f t="shared" si="4"/>
        <v>49</v>
      </c>
      <c r="N44" s="27">
        <v>6</v>
      </c>
      <c r="O44" s="42">
        <f t="shared" si="5"/>
        <v>0.89090909090909087</v>
      </c>
      <c r="P44" s="118">
        <f>(M44+M45+M46+M47+M48+M49)/(L44+L45+L46+L47+L48+L49)</f>
        <v>0.85666666666666669</v>
      </c>
      <c r="Q44" s="77"/>
      <c r="R44" s="77"/>
      <c r="S44" s="77"/>
      <c r="T44" s="77"/>
      <c r="U44" s="77"/>
      <c r="V44" s="77"/>
      <c r="W44" s="81"/>
      <c r="X44" s="81"/>
      <c r="Y44" s="81"/>
    </row>
    <row r="45" spans="1:25" ht="26.25" customHeight="1">
      <c r="A45" s="81"/>
      <c r="B45" s="8" t="s">
        <v>132</v>
      </c>
      <c r="C45" s="85"/>
      <c r="D45" s="9">
        <v>26</v>
      </c>
      <c r="E45" s="9">
        <f t="shared" si="6"/>
        <v>21</v>
      </c>
      <c r="F45" s="9">
        <v>5</v>
      </c>
      <c r="G45" s="42">
        <f t="shared" si="3"/>
        <v>0.80769230769230771</v>
      </c>
      <c r="H45" s="118"/>
      <c r="I45" s="77"/>
      <c r="J45" s="38" t="s">
        <v>94</v>
      </c>
      <c r="K45" s="117"/>
      <c r="L45" s="27">
        <v>42</v>
      </c>
      <c r="M45" s="27">
        <f t="shared" si="4"/>
        <v>38</v>
      </c>
      <c r="N45" s="27">
        <v>4</v>
      </c>
      <c r="O45" s="42">
        <f t="shared" si="5"/>
        <v>0.90476190476190477</v>
      </c>
      <c r="P45" s="118"/>
      <c r="Q45" s="75">
        <f>D50+L50+U41</f>
        <v>7207</v>
      </c>
      <c r="R45" s="76"/>
      <c r="S45" s="75">
        <f>E50+M50+V41</f>
        <v>4875</v>
      </c>
      <c r="T45" s="76"/>
      <c r="U45" s="108">
        <f>S45/Q45</f>
        <v>0.67642569723879564</v>
      </c>
      <c r="V45" s="109"/>
      <c r="W45" s="78"/>
      <c r="X45" s="79"/>
      <c r="Y45" s="80"/>
    </row>
    <row r="46" spans="1:25" ht="24.75" customHeight="1">
      <c r="A46" s="81"/>
      <c r="B46" s="8" t="s">
        <v>133</v>
      </c>
      <c r="C46" s="85"/>
      <c r="D46" s="9">
        <v>27</v>
      </c>
      <c r="E46" s="9">
        <f t="shared" si="6"/>
        <v>22</v>
      </c>
      <c r="F46" s="9">
        <v>5</v>
      </c>
      <c r="G46" s="42">
        <f t="shared" si="3"/>
        <v>0.81481481481481477</v>
      </c>
      <c r="H46" s="118"/>
      <c r="I46" s="77"/>
      <c r="J46" s="38" t="s">
        <v>95</v>
      </c>
      <c r="K46" s="117"/>
      <c r="L46" s="27">
        <v>30</v>
      </c>
      <c r="M46" s="27">
        <f t="shared" si="4"/>
        <v>30</v>
      </c>
      <c r="N46" s="27">
        <v>0</v>
      </c>
      <c r="O46" s="42">
        <f t="shared" si="5"/>
        <v>1</v>
      </c>
      <c r="P46" s="118"/>
      <c r="Q46" s="75" t="s">
        <v>183</v>
      </c>
      <c r="R46" s="76"/>
      <c r="S46" s="75" t="s">
        <v>184</v>
      </c>
      <c r="T46" s="76"/>
      <c r="U46" s="75" t="s">
        <v>185</v>
      </c>
      <c r="V46" s="76"/>
      <c r="W46" s="78" t="s">
        <v>209</v>
      </c>
      <c r="X46" s="79"/>
      <c r="Y46" s="80"/>
    </row>
    <row r="47" spans="1:25" ht="19.5" customHeight="1">
      <c r="A47" s="81"/>
      <c r="B47" s="8" t="s">
        <v>134</v>
      </c>
      <c r="C47" s="85"/>
      <c r="D47" s="9">
        <v>85</v>
      </c>
      <c r="E47" s="9">
        <f t="shared" si="6"/>
        <v>76</v>
      </c>
      <c r="F47" s="9">
        <v>9</v>
      </c>
      <c r="G47" s="42">
        <f t="shared" si="3"/>
        <v>0.89411764705882357</v>
      </c>
      <c r="H47" s="118"/>
      <c r="I47" s="77"/>
      <c r="J47" s="38" t="s">
        <v>96</v>
      </c>
      <c r="K47" s="117"/>
      <c r="L47" s="27">
        <v>105</v>
      </c>
      <c r="M47" s="27">
        <f t="shared" si="4"/>
        <v>79</v>
      </c>
      <c r="N47" s="27">
        <v>26</v>
      </c>
      <c r="O47" s="42">
        <f t="shared" si="5"/>
        <v>0.75238095238095237</v>
      </c>
      <c r="P47" s="118"/>
      <c r="Q47" s="81">
        <f>D50+L50+U41-D48-D49-U4-U7-U13-U28</f>
        <v>6578</v>
      </c>
      <c r="R47" s="81"/>
      <c r="S47" s="77">
        <f>E50+M50+V41</f>
        <v>4875</v>
      </c>
      <c r="T47" s="77"/>
      <c r="U47" s="110">
        <f>S47/Q47</f>
        <v>0.74110671936758898</v>
      </c>
      <c r="V47" s="111"/>
      <c r="W47" s="72" t="s">
        <v>213</v>
      </c>
      <c r="X47" s="72"/>
      <c r="Y47" s="72"/>
    </row>
    <row r="48" spans="1:25" ht="19.5" customHeight="1">
      <c r="A48" s="87" t="s">
        <v>3</v>
      </c>
      <c r="B48" s="88"/>
      <c r="C48" s="89"/>
      <c r="D48" s="41">
        <v>156</v>
      </c>
      <c r="E48" s="41">
        <f t="shared" si="6"/>
        <v>0</v>
      </c>
      <c r="F48" s="41">
        <v>156</v>
      </c>
      <c r="G48" s="46">
        <f t="shared" si="3"/>
        <v>0</v>
      </c>
      <c r="H48" s="26">
        <v>0</v>
      </c>
      <c r="I48" s="77"/>
      <c r="J48" s="38" t="s">
        <v>97</v>
      </c>
      <c r="K48" s="117"/>
      <c r="L48" s="27">
        <v>44</v>
      </c>
      <c r="M48" s="27">
        <f t="shared" si="4"/>
        <v>38</v>
      </c>
      <c r="N48" s="27">
        <v>6</v>
      </c>
      <c r="O48" s="42">
        <f t="shared" si="5"/>
        <v>0.86363636363636365</v>
      </c>
      <c r="P48" s="118"/>
      <c r="Q48" s="81"/>
      <c r="R48" s="81"/>
      <c r="S48" s="77"/>
      <c r="T48" s="77"/>
      <c r="U48" s="112"/>
      <c r="V48" s="113"/>
      <c r="W48" s="72"/>
      <c r="X48" s="72"/>
      <c r="Y48" s="72"/>
    </row>
    <row r="49" spans="1:25" ht="19.5" customHeight="1">
      <c r="A49" s="87" t="s">
        <v>5</v>
      </c>
      <c r="B49" s="88"/>
      <c r="C49" s="89"/>
      <c r="D49" s="41">
        <v>54</v>
      </c>
      <c r="E49" s="41">
        <f t="shared" si="6"/>
        <v>0</v>
      </c>
      <c r="F49" s="41">
        <v>54</v>
      </c>
      <c r="G49" s="46">
        <f t="shared" si="3"/>
        <v>0</v>
      </c>
      <c r="H49" s="26">
        <v>0</v>
      </c>
      <c r="I49" s="77"/>
      <c r="J49" s="38" t="s">
        <v>98</v>
      </c>
      <c r="K49" s="117"/>
      <c r="L49" s="27">
        <v>24</v>
      </c>
      <c r="M49" s="27">
        <f t="shared" si="4"/>
        <v>23</v>
      </c>
      <c r="N49" s="27">
        <v>1</v>
      </c>
      <c r="O49" s="42">
        <f t="shared" si="5"/>
        <v>0.95833333333333337</v>
      </c>
      <c r="P49" s="118"/>
      <c r="Q49" s="81"/>
      <c r="R49" s="81"/>
      <c r="S49" s="77"/>
      <c r="T49" s="77"/>
      <c r="U49" s="114"/>
      <c r="V49" s="115"/>
      <c r="W49" s="72"/>
      <c r="X49" s="72"/>
      <c r="Y49" s="72"/>
    </row>
    <row r="50" spans="1:25" ht="19.5" customHeight="1">
      <c r="A50" s="81" t="s">
        <v>8</v>
      </c>
      <c r="B50" s="81"/>
      <c r="C50" s="81"/>
      <c r="D50" s="9">
        <f>SUM(D3:D49)</f>
        <v>2467</v>
      </c>
      <c r="E50" s="9">
        <f t="shared" ref="E50:F50" si="9">SUM(E3:E49)</f>
        <v>1690</v>
      </c>
      <c r="F50" s="9">
        <f t="shared" si="9"/>
        <v>777</v>
      </c>
      <c r="G50" s="35"/>
      <c r="H50" s="36"/>
      <c r="I50" s="78" t="s">
        <v>8</v>
      </c>
      <c r="J50" s="79"/>
      <c r="K50" s="80"/>
      <c r="L50" s="9">
        <f>SUM(L3:L49)</f>
        <v>1697</v>
      </c>
      <c r="M50" s="9">
        <f>SUM(M3:M49)</f>
        <v>1314</v>
      </c>
      <c r="N50" s="9">
        <f>SUM(N3:N49)</f>
        <v>383</v>
      </c>
      <c r="O50" s="9"/>
      <c r="P50" s="9"/>
    </row>
    <row r="52" spans="1:25">
      <c r="B52" s="99" t="s">
        <v>216</v>
      </c>
      <c r="C52" s="99"/>
      <c r="E52" s="99"/>
      <c r="F52" s="99"/>
      <c r="J52" s="99" t="s">
        <v>294</v>
      </c>
      <c r="K52" s="99"/>
      <c r="Q52" s="99" t="s">
        <v>218</v>
      </c>
      <c r="R52" s="99"/>
    </row>
    <row r="53" spans="1:25">
      <c r="B53" s="99"/>
      <c r="C53" s="99"/>
      <c r="E53" s="99"/>
      <c r="F53" s="99"/>
      <c r="J53" s="99"/>
      <c r="K53" s="99"/>
      <c r="Q53" s="99"/>
      <c r="R53" s="99"/>
    </row>
  </sheetData>
  <mergeCells count="66">
    <mergeCell ref="A1:Y1"/>
    <mergeCell ref="A3:A7"/>
    <mergeCell ref="C3:C7"/>
    <mergeCell ref="H3:H7"/>
    <mergeCell ref="I3:I8"/>
    <mergeCell ref="K3:K8"/>
    <mergeCell ref="P3:P8"/>
    <mergeCell ref="Q3:Q40"/>
    <mergeCell ref="A8:A16"/>
    <mergeCell ref="C8:C16"/>
    <mergeCell ref="H8:H16"/>
    <mergeCell ref="I9:I15"/>
    <mergeCell ref="K9:K15"/>
    <mergeCell ref="P9:P15"/>
    <mergeCell ref="I16:I22"/>
    <mergeCell ref="K16:K22"/>
    <mergeCell ref="P16:P22"/>
    <mergeCell ref="P23:P26"/>
    <mergeCell ref="A25:A34"/>
    <mergeCell ref="C25:C34"/>
    <mergeCell ref="H25:H34"/>
    <mergeCell ref="I27:I31"/>
    <mergeCell ref="A17:A24"/>
    <mergeCell ref="C17:C24"/>
    <mergeCell ref="H17:H24"/>
    <mergeCell ref="I23:I26"/>
    <mergeCell ref="K23:K26"/>
    <mergeCell ref="K27:K31"/>
    <mergeCell ref="P27:P31"/>
    <mergeCell ref="I32:I38"/>
    <mergeCell ref="K32:K38"/>
    <mergeCell ref="P32:P38"/>
    <mergeCell ref="U46:V46"/>
    <mergeCell ref="P39:P43"/>
    <mergeCell ref="Q41:T41"/>
    <mergeCell ref="Q43:R44"/>
    <mergeCell ref="S43:T44"/>
    <mergeCell ref="U43:V44"/>
    <mergeCell ref="U45:V45"/>
    <mergeCell ref="W43:Y44"/>
    <mergeCell ref="I39:I43"/>
    <mergeCell ref="K39:K43"/>
    <mergeCell ref="W45:Y45"/>
    <mergeCell ref="I44:I49"/>
    <mergeCell ref="K44:K49"/>
    <mergeCell ref="P44:P49"/>
    <mergeCell ref="Q45:R45"/>
    <mergeCell ref="S45:T45"/>
    <mergeCell ref="Q46:R46"/>
    <mergeCell ref="S46:T46"/>
    <mergeCell ref="W46:Y46"/>
    <mergeCell ref="Q52:R53"/>
    <mergeCell ref="A48:C48"/>
    <mergeCell ref="A49:C49"/>
    <mergeCell ref="A50:C50"/>
    <mergeCell ref="I50:K50"/>
    <mergeCell ref="B52:C53"/>
    <mergeCell ref="E52:F53"/>
    <mergeCell ref="J52:K53"/>
    <mergeCell ref="Q47:R49"/>
    <mergeCell ref="A35:A47"/>
    <mergeCell ref="C35:C47"/>
    <mergeCell ref="H35:H47"/>
    <mergeCell ref="S47:T49"/>
    <mergeCell ref="U47:V49"/>
    <mergeCell ref="W47:Y49"/>
  </mergeCells>
  <phoneticPr fontId="1" type="noConversion"/>
  <conditionalFormatting sqref="G3:H47 O3:P49 X3 X29:X40 X14:X27 X8:X12 X5:X6 Y14 Y16 Y18 Y10 Y12 Y8 Y6 Y4 U45:V45 U47:V49">
    <cfRule type="aboveAverage" dxfId="2" priority="1" aboveAverage="0"/>
  </conditionalFormatting>
  <conditionalFormatting sqref="G3:H47 O3:P49 X29:X40 X14:X27 X8:X12 X5:X6 X3 Y4 Y6 Y8 Y10 Y12 Y14 Y16 Y18 U45:V45 U47:V49">
    <cfRule type="iconSet" priority="2">
      <iconSet>
        <cfvo type="percent" val="0"/>
        <cfvo type="percent" val="60"/>
        <cfvo type="percent" val="80"/>
      </iconSet>
    </cfRule>
  </conditionalFormatting>
  <pageMargins left="0.23622047244094491" right="0.23622047244094491" top="0.35433070866141736" bottom="0.35433070866141736" header="0.31496062992125984" footer="0.31496062992125984"/>
  <pageSetup paperSize="9" scale="4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10B1C-23D8-4CF9-9DE1-093C6FF6BDE1}">
  <sheetPr>
    <pageSetUpPr fitToPage="1"/>
  </sheetPr>
  <dimension ref="A1:Z53"/>
  <sheetViews>
    <sheetView topLeftCell="G1" zoomScaleNormal="100" workbookViewId="0">
      <selection activeCell="W41" sqref="W41"/>
    </sheetView>
  </sheetViews>
  <sheetFormatPr defaultColWidth="8.875" defaultRowHeight="15.75"/>
  <cols>
    <col min="1" max="1" width="12.375" style="1" customWidth="1"/>
    <col min="2" max="2" width="10.875" style="1" customWidth="1"/>
    <col min="3" max="3" width="8.25" style="1" customWidth="1"/>
    <col min="4" max="5" width="10.375" style="1" customWidth="1"/>
    <col min="6" max="6" width="9.5" style="1" bestFit="1" customWidth="1"/>
    <col min="7" max="7" width="14.75" style="1" bestFit="1" customWidth="1"/>
    <col min="8" max="8" width="14.375" style="1" customWidth="1"/>
    <col min="9" max="9" width="11" style="1" customWidth="1"/>
    <col min="10" max="10" width="9.25" style="1" customWidth="1"/>
    <col min="11" max="11" width="8.875" style="1"/>
    <col min="12" max="12" width="10.375" style="1" customWidth="1"/>
    <col min="13" max="14" width="9.125" style="1" bestFit="1" customWidth="1"/>
    <col min="15" max="15" width="16.25" style="1" customWidth="1"/>
    <col min="16" max="16" width="14.75" style="1" customWidth="1"/>
    <col min="17" max="17" width="12.375" style="1" customWidth="1"/>
    <col min="18" max="18" width="10.875" style="1" customWidth="1"/>
    <col min="19" max="19" width="8.25" style="1" customWidth="1"/>
    <col min="20" max="20" width="11.125" style="1" customWidth="1"/>
    <col min="21" max="21" width="10.375" style="1" customWidth="1"/>
    <col min="22" max="22" width="9.5" style="1" bestFit="1" customWidth="1"/>
    <col min="23" max="23" width="11" style="1" customWidth="1"/>
    <col min="24" max="24" width="14.75" style="1" bestFit="1" customWidth="1"/>
    <col min="25" max="25" width="19.125" style="1" customWidth="1"/>
    <col min="26" max="16384" width="8.875" style="1"/>
  </cols>
  <sheetData>
    <row r="1" spans="1:26" ht="30.75">
      <c r="A1" s="95" t="s">
        <v>321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6" ht="45" customHeight="1">
      <c r="A2" s="21" t="s">
        <v>0</v>
      </c>
      <c r="B2" s="21" t="s">
        <v>7</v>
      </c>
      <c r="C2" s="21" t="s">
        <v>12</v>
      </c>
      <c r="D2" s="22" t="s">
        <v>202</v>
      </c>
      <c r="E2" s="22" t="s">
        <v>201</v>
      </c>
      <c r="F2" s="23" t="s">
        <v>11</v>
      </c>
      <c r="G2" s="24" t="s">
        <v>9</v>
      </c>
      <c r="H2" s="24" t="s">
        <v>10</v>
      </c>
      <c r="I2" s="21" t="s">
        <v>0</v>
      </c>
      <c r="J2" s="21" t="s">
        <v>7</v>
      </c>
      <c r="K2" s="21" t="s">
        <v>12</v>
      </c>
      <c r="L2" s="22" t="s">
        <v>202</v>
      </c>
      <c r="M2" s="22" t="s">
        <v>201</v>
      </c>
      <c r="N2" s="23" t="s">
        <v>11</v>
      </c>
      <c r="O2" s="24" t="s">
        <v>9</v>
      </c>
      <c r="P2" s="24" t="s">
        <v>10</v>
      </c>
      <c r="Q2" s="21" t="s">
        <v>0</v>
      </c>
      <c r="R2" s="21" t="s">
        <v>1</v>
      </c>
      <c r="S2" s="21" t="s">
        <v>7</v>
      </c>
      <c r="T2" s="21" t="s">
        <v>12</v>
      </c>
      <c r="U2" s="22" t="s">
        <v>202</v>
      </c>
      <c r="V2" s="22" t="s">
        <v>201</v>
      </c>
      <c r="W2" s="23" t="s">
        <v>11</v>
      </c>
      <c r="X2" s="24" t="s">
        <v>9</v>
      </c>
      <c r="Y2" s="24" t="s">
        <v>10</v>
      </c>
    </row>
    <row r="3" spans="1:26" ht="19.5">
      <c r="A3" s="98" t="s">
        <v>322</v>
      </c>
      <c r="B3" s="8" t="s">
        <v>108</v>
      </c>
      <c r="C3" s="91" t="s">
        <v>14</v>
      </c>
      <c r="D3" s="7">
        <v>39</v>
      </c>
      <c r="E3" s="9">
        <f t="shared" ref="E3:E7" si="0">D3-F3</f>
        <v>30</v>
      </c>
      <c r="F3" s="7">
        <v>9</v>
      </c>
      <c r="G3" s="42">
        <f>E3/D3</f>
        <v>0.76923076923076927</v>
      </c>
      <c r="H3" s="121">
        <f>(E3+E4+E5+E6+E7)/(D3+D4+D5+D6+D7)</f>
        <v>0.58385093167701863</v>
      </c>
      <c r="I3" s="122" t="s">
        <v>326</v>
      </c>
      <c r="J3" s="38" t="s">
        <v>68</v>
      </c>
      <c r="K3" s="119" t="s">
        <v>13</v>
      </c>
      <c r="L3" s="27">
        <v>29</v>
      </c>
      <c r="M3" s="27">
        <f>L3-N3</f>
        <v>27</v>
      </c>
      <c r="N3" s="27">
        <v>2</v>
      </c>
      <c r="O3" s="43">
        <f>M3/L3</f>
        <v>0.93103448275862066</v>
      </c>
      <c r="P3" s="121">
        <f>(M3+M4+M5+M6+M7+M8)/(L3+L4+L5+L6+L7+L8)</f>
        <v>0.82119205298013243</v>
      </c>
      <c r="Q3" s="92" t="s">
        <v>206</v>
      </c>
      <c r="R3" s="13" t="s">
        <v>187</v>
      </c>
      <c r="S3" s="37" t="s">
        <v>143</v>
      </c>
      <c r="T3" s="27" t="s">
        <v>18</v>
      </c>
      <c r="U3" s="27">
        <v>47</v>
      </c>
      <c r="V3" s="27">
        <f t="shared" ref="V3:V16" si="1">U3-W3</f>
        <v>0</v>
      </c>
      <c r="W3" s="27">
        <v>47</v>
      </c>
      <c r="X3" s="43">
        <f t="shared" ref="X3:X40" si="2">V3/U3</f>
        <v>0</v>
      </c>
      <c r="Y3" s="56" t="s">
        <v>193</v>
      </c>
      <c r="Z3" s="1">
        <f>SUM(U20,U27,U32)</f>
        <v>248</v>
      </c>
    </row>
    <row r="4" spans="1:26" ht="19.5">
      <c r="A4" s="98"/>
      <c r="B4" s="9" t="s">
        <v>101</v>
      </c>
      <c r="C4" s="91"/>
      <c r="D4" s="9">
        <v>97</v>
      </c>
      <c r="E4" s="9">
        <f t="shared" si="0"/>
        <v>56</v>
      </c>
      <c r="F4" s="7">
        <v>41</v>
      </c>
      <c r="G4" s="42">
        <f t="shared" ref="G4:G49" si="3">E4/D4</f>
        <v>0.57731958762886593</v>
      </c>
      <c r="H4" s="121"/>
      <c r="I4" s="122"/>
      <c r="J4" s="38" t="s">
        <v>69</v>
      </c>
      <c r="K4" s="119"/>
      <c r="L4" s="27">
        <v>3</v>
      </c>
      <c r="M4" s="27">
        <f t="shared" ref="M4:M49" si="4">L4-N4</f>
        <v>3</v>
      </c>
      <c r="N4" s="27">
        <v>0</v>
      </c>
      <c r="O4" s="43">
        <f t="shared" ref="O4:O49" si="5">M4/L4</f>
        <v>1</v>
      </c>
      <c r="P4" s="121"/>
      <c r="Q4" s="93"/>
      <c r="R4" s="14"/>
      <c r="S4" s="39" t="s">
        <v>144</v>
      </c>
      <c r="T4" s="40" t="s">
        <v>145</v>
      </c>
      <c r="U4" s="28">
        <v>88</v>
      </c>
      <c r="V4" s="40">
        <f t="shared" si="1"/>
        <v>0</v>
      </c>
      <c r="W4" s="28">
        <v>88</v>
      </c>
      <c r="X4" s="47">
        <f t="shared" si="2"/>
        <v>0</v>
      </c>
      <c r="Y4" s="43">
        <f>(V20+V27+V32)/(U20+U27+U32)</f>
        <v>0.875</v>
      </c>
      <c r="Z4" s="1">
        <f>SUM(V20,V27,V32)</f>
        <v>217</v>
      </c>
    </row>
    <row r="5" spans="1:26" ht="19.5">
      <c r="A5" s="98"/>
      <c r="B5" s="9" t="s">
        <v>102</v>
      </c>
      <c r="C5" s="91"/>
      <c r="D5" s="9">
        <v>61</v>
      </c>
      <c r="E5" s="9">
        <f t="shared" si="0"/>
        <v>34</v>
      </c>
      <c r="F5" s="7">
        <v>27</v>
      </c>
      <c r="G5" s="42">
        <f t="shared" si="3"/>
        <v>0.55737704918032782</v>
      </c>
      <c r="H5" s="121"/>
      <c r="I5" s="122"/>
      <c r="J5" s="38" t="s">
        <v>70</v>
      </c>
      <c r="K5" s="119"/>
      <c r="L5" s="27">
        <v>34</v>
      </c>
      <c r="M5" s="27">
        <f t="shared" si="4"/>
        <v>23</v>
      </c>
      <c r="N5" s="27">
        <v>11</v>
      </c>
      <c r="O5" s="43">
        <f t="shared" si="5"/>
        <v>0.67647058823529416</v>
      </c>
      <c r="P5" s="121"/>
      <c r="Q5" s="93"/>
      <c r="R5" s="6" t="s">
        <v>187</v>
      </c>
      <c r="S5" s="37" t="s">
        <v>146</v>
      </c>
      <c r="T5" s="27" t="s">
        <v>18</v>
      </c>
      <c r="U5" s="27">
        <v>83</v>
      </c>
      <c r="V5" s="27">
        <f t="shared" si="1"/>
        <v>0</v>
      </c>
      <c r="W5" s="27">
        <v>83</v>
      </c>
      <c r="X5" s="43">
        <f t="shared" si="2"/>
        <v>0</v>
      </c>
      <c r="Y5" s="55" t="s">
        <v>194</v>
      </c>
      <c r="Z5" s="1">
        <f>SUM(U9,U12,U15,U17)</f>
        <v>314</v>
      </c>
    </row>
    <row r="6" spans="1:26" ht="19.5">
      <c r="A6" s="98"/>
      <c r="B6" s="8" t="s">
        <v>110</v>
      </c>
      <c r="C6" s="91"/>
      <c r="D6" s="9">
        <v>96</v>
      </c>
      <c r="E6" s="9">
        <f t="shared" si="0"/>
        <v>56</v>
      </c>
      <c r="F6" s="7">
        <v>40</v>
      </c>
      <c r="G6" s="42">
        <f t="shared" si="3"/>
        <v>0.58333333333333337</v>
      </c>
      <c r="H6" s="121"/>
      <c r="I6" s="122"/>
      <c r="J6" s="38" t="s">
        <v>71</v>
      </c>
      <c r="K6" s="119"/>
      <c r="L6" s="27">
        <v>41</v>
      </c>
      <c r="M6" s="27">
        <f t="shared" si="4"/>
        <v>34</v>
      </c>
      <c r="N6" s="27">
        <v>7</v>
      </c>
      <c r="O6" s="43">
        <f t="shared" si="5"/>
        <v>0.82926829268292679</v>
      </c>
      <c r="P6" s="121"/>
      <c r="Q6" s="93"/>
      <c r="R6" s="5" t="s">
        <v>191</v>
      </c>
      <c r="S6" s="37" t="s">
        <v>147</v>
      </c>
      <c r="T6" s="27" t="s">
        <v>15</v>
      </c>
      <c r="U6" s="27">
        <v>114</v>
      </c>
      <c r="V6" s="27">
        <f t="shared" si="1"/>
        <v>67</v>
      </c>
      <c r="W6" s="27">
        <v>47</v>
      </c>
      <c r="X6" s="43">
        <f t="shared" si="2"/>
        <v>0.58771929824561409</v>
      </c>
      <c r="Y6" s="43">
        <f>(V9+V12+V15+V17)/(U9+U12+U15+U17)</f>
        <v>0.78980891719745228</v>
      </c>
      <c r="Z6" s="1">
        <f>SUM(V9,V12,V15,V17)</f>
        <v>248</v>
      </c>
    </row>
    <row r="7" spans="1:26" ht="19.5">
      <c r="A7" s="98"/>
      <c r="B7" s="8" t="s">
        <v>111</v>
      </c>
      <c r="C7" s="91"/>
      <c r="D7" s="9">
        <v>29</v>
      </c>
      <c r="E7" s="9">
        <f t="shared" si="0"/>
        <v>12</v>
      </c>
      <c r="F7" s="7">
        <v>17</v>
      </c>
      <c r="G7" s="42">
        <f t="shared" si="3"/>
        <v>0.41379310344827586</v>
      </c>
      <c r="H7" s="121"/>
      <c r="I7" s="122"/>
      <c r="J7" s="38" t="s">
        <v>72</v>
      </c>
      <c r="K7" s="119"/>
      <c r="L7" s="27">
        <v>38</v>
      </c>
      <c r="M7" s="27">
        <f t="shared" si="4"/>
        <v>31</v>
      </c>
      <c r="N7" s="27">
        <v>7</v>
      </c>
      <c r="O7" s="43">
        <f t="shared" si="5"/>
        <v>0.81578947368421051</v>
      </c>
      <c r="P7" s="121"/>
      <c r="Q7" s="93"/>
      <c r="R7" s="14"/>
      <c r="S7" s="39" t="s">
        <v>210</v>
      </c>
      <c r="T7" s="40" t="s">
        <v>145</v>
      </c>
      <c r="U7" s="28">
        <v>132</v>
      </c>
      <c r="V7" s="40">
        <f t="shared" si="1"/>
        <v>0</v>
      </c>
      <c r="W7" s="28">
        <v>132</v>
      </c>
      <c r="X7" s="47">
        <f t="shared" si="2"/>
        <v>0</v>
      </c>
      <c r="Y7" s="54" t="s">
        <v>195</v>
      </c>
      <c r="Z7" s="1">
        <f>SUM(U3,U5,U8,U10,U14)</f>
        <v>346</v>
      </c>
    </row>
    <row r="8" spans="1:26" ht="19.5">
      <c r="A8" s="98" t="s">
        <v>323</v>
      </c>
      <c r="B8" s="8" t="s">
        <v>113</v>
      </c>
      <c r="C8" s="91" t="s">
        <v>99</v>
      </c>
      <c r="D8" s="9">
        <v>24</v>
      </c>
      <c r="E8" s="9">
        <f>D8-F8</f>
        <v>19</v>
      </c>
      <c r="F8" s="7">
        <v>5</v>
      </c>
      <c r="G8" s="42">
        <f t="shared" si="3"/>
        <v>0.79166666666666663</v>
      </c>
      <c r="H8" s="118">
        <f>(E8+E9+E10+E11+E12+E13+E14+E15+E16)/(D8+D9+D10+D11+D12+D13+D14+D15+D16)</f>
        <v>0.8288288288288288</v>
      </c>
      <c r="I8" s="122"/>
      <c r="J8" s="38" t="s">
        <v>73</v>
      </c>
      <c r="K8" s="119"/>
      <c r="L8" s="27">
        <v>6</v>
      </c>
      <c r="M8" s="27">
        <f t="shared" si="4"/>
        <v>6</v>
      </c>
      <c r="N8" s="27">
        <v>0</v>
      </c>
      <c r="O8" s="43">
        <f t="shared" si="5"/>
        <v>1</v>
      </c>
      <c r="P8" s="121"/>
      <c r="Q8" s="93"/>
      <c r="R8" s="6" t="s">
        <v>187</v>
      </c>
      <c r="S8" s="37" t="s">
        <v>149</v>
      </c>
      <c r="T8" s="27" t="s">
        <v>18</v>
      </c>
      <c r="U8" s="27">
        <v>48</v>
      </c>
      <c r="V8" s="27">
        <f t="shared" si="1"/>
        <v>0</v>
      </c>
      <c r="W8" s="27">
        <v>48</v>
      </c>
      <c r="X8" s="43">
        <f t="shared" si="2"/>
        <v>0</v>
      </c>
      <c r="Y8" s="43">
        <f>(V3+V5+V8+V10+V14)/(U3+U5+U8+U10+U14)</f>
        <v>0.36705202312138729</v>
      </c>
      <c r="Z8" s="1">
        <f>SUM(V3,V5,V8,V10,V14)</f>
        <v>127</v>
      </c>
    </row>
    <row r="9" spans="1:26" ht="19.5">
      <c r="A9" s="81"/>
      <c r="B9" s="8" t="s">
        <v>114</v>
      </c>
      <c r="C9" s="85"/>
      <c r="D9" s="65">
        <v>74</v>
      </c>
      <c r="E9" s="9">
        <f t="shared" ref="E9:E49" si="6">D9-F9</f>
        <v>65</v>
      </c>
      <c r="F9" s="7">
        <v>9</v>
      </c>
      <c r="G9" s="42">
        <f t="shared" si="3"/>
        <v>0.8783783783783784</v>
      </c>
      <c r="H9" s="118"/>
      <c r="I9" s="122" t="s">
        <v>314</v>
      </c>
      <c r="J9" s="38" t="s">
        <v>36</v>
      </c>
      <c r="K9" s="119" t="s">
        <v>14</v>
      </c>
      <c r="L9" s="27">
        <v>40</v>
      </c>
      <c r="M9" s="27">
        <f t="shared" si="4"/>
        <v>38</v>
      </c>
      <c r="N9" s="27">
        <v>2</v>
      </c>
      <c r="O9" s="43">
        <f t="shared" si="5"/>
        <v>0.95</v>
      </c>
      <c r="P9" s="121">
        <f>(M9+M10+M11+M12+M13+M14)/(L9+L10+L11+L12+L13+L14)</f>
        <v>0.86538461538461542</v>
      </c>
      <c r="Q9" s="93"/>
      <c r="R9" s="15" t="s">
        <v>155</v>
      </c>
      <c r="S9" s="37" t="s">
        <v>150</v>
      </c>
      <c r="T9" s="27" t="s">
        <v>17</v>
      </c>
      <c r="U9" s="27">
        <v>129</v>
      </c>
      <c r="V9" s="27">
        <f t="shared" si="1"/>
        <v>86</v>
      </c>
      <c r="W9" s="27">
        <v>43</v>
      </c>
      <c r="X9" s="43">
        <f t="shared" si="2"/>
        <v>0.66666666666666663</v>
      </c>
      <c r="Y9" s="52" t="s">
        <v>196</v>
      </c>
      <c r="Z9" s="1">
        <f>SUM(U25,U30,U37:U38)</f>
        <v>321</v>
      </c>
    </row>
    <row r="10" spans="1:26" ht="19.5">
      <c r="A10" s="81"/>
      <c r="B10" s="8" t="s">
        <v>115</v>
      </c>
      <c r="C10" s="85"/>
      <c r="D10" s="9">
        <v>32</v>
      </c>
      <c r="E10" s="9">
        <f t="shared" si="6"/>
        <v>24</v>
      </c>
      <c r="F10" s="7">
        <v>8</v>
      </c>
      <c r="G10" s="42">
        <f t="shared" si="3"/>
        <v>0.75</v>
      </c>
      <c r="H10" s="118"/>
      <c r="I10" s="77"/>
      <c r="J10" s="38" t="s">
        <v>37</v>
      </c>
      <c r="K10" s="117"/>
      <c r="L10" s="27">
        <v>44</v>
      </c>
      <c r="M10" s="27">
        <f t="shared" si="4"/>
        <v>40</v>
      </c>
      <c r="N10" s="27">
        <v>4</v>
      </c>
      <c r="O10" s="43">
        <f t="shared" si="5"/>
        <v>0.90909090909090906</v>
      </c>
      <c r="P10" s="118"/>
      <c r="Q10" s="93"/>
      <c r="R10" s="6" t="s">
        <v>187</v>
      </c>
      <c r="S10" s="37" t="s">
        <v>151</v>
      </c>
      <c r="T10" s="27" t="s">
        <v>18</v>
      </c>
      <c r="U10" s="27">
        <v>93</v>
      </c>
      <c r="V10" s="27">
        <f t="shared" si="1"/>
        <v>69</v>
      </c>
      <c r="W10" s="27">
        <v>24</v>
      </c>
      <c r="X10" s="43">
        <f t="shared" si="2"/>
        <v>0.74193548387096775</v>
      </c>
      <c r="Y10" s="43">
        <f>(V25+V30+V37+V38)/(U25+U30+U37+U38)</f>
        <v>0.44236760124610591</v>
      </c>
      <c r="Z10" s="1">
        <f>SUM(V25,V30,V37:V38)</f>
        <v>142</v>
      </c>
    </row>
    <row r="11" spans="1:26" ht="19.5">
      <c r="A11" s="81"/>
      <c r="B11" s="9" t="s">
        <v>100</v>
      </c>
      <c r="C11" s="85"/>
      <c r="D11" s="9">
        <v>46</v>
      </c>
      <c r="E11" s="9">
        <f t="shared" si="6"/>
        <v>38</v>
      </c>
      <c r="F11" s="7">
        <v>8</v>
      </c>
      <c r="G11" s="42">
        <f t="shared" si="3"/>
        <v>0.82608695652173914</v>
      </c>
      <c r="H11" s="118"/>
      <c r="I11" s="77"/>
      <c r="J11" s="38" t="s">
        <v>38</v>
      </c>
      <c r="K11" s="117"/>
      <c r="L11" s="27">
        <v>16</v>
      </c>
      <c r="M11" s="27">
        <f t="shared" si="4"/>
        <v>15</v>
      </c>
      <c r="N11" s="27">
        <v>1</v>
      </c>
      <c r="O11" s="43">
        <f t="shared" si="5"/>
        <v>0.9375</v>
      </c>
      <c r="P11" s="118"/>
      <c r="Q11" s="93"/>
      <c r="R11" s="16" t="s">
        <v>189</v>
      </c>
      <c r="S11" s="37" t="s">
        <v>152</v>
      </c>
      <c r="T11" s="27" t="s">
        <v>19</v>
      </c>
      <c r="U11" s="27">
        <v>53</v>
      </c>
      <c r="V11" s="27">
        <f t="shared" si="1"/>
        <v>49</v>
      </c>
      <c r="W11" s="27">
        <v>4</v>
      </c>
      <c r="X11" s="43">
        <f t="shared" si="2"/>
        <v>0.92452830188679247</v>
      </c>
      <c r="Y11" s="53" t="s">
        <v>197</v>
      </c>
      <c r="Z11" s="1">
        <f>SUM(U11,U34:U35,U39)</f>
        <v>348</v>
      </c>
    </row>
    <row r="12" spans="1:26" ht="19.5">
      <c r="A12" s="81"/>
      <c r="B12" s="8" t="s">
        <v>116</v>
      </c>
      <c r="C12" s="85"/>
      <c r="D12" s="9">
        <v>77</v>
      </c>
      <c r="E12" s="9">
        <f t="shared" si="6"/>
        <v>59</v>
      </c>
      <c r="F12" s="7">
        <v>18</v>
      </c>
      <c r="G12" s="42">
        <f t="shared" si="3"/>
        <v>0.76623376623376627</v>
      </c>
      <c r="H12" s="118"/>
      <c r="I12" s="77"/>
      <c r="J12" s="38" t="s">
        <v>39</v>
      </c>
      <c r="K12" s="117"/>
      <c r="L12" s="27">
        <v>53</v>
      </c>
      <c r="M12" s="27">
        <f t="shared" si="4"/>
        <v>44</v>
      </c>
      <c r="N12" s="27">
        <v>9</v>
      </c>
      <c r="O12" s="43">
        <f t="shared" si="5"/>
        <v>0.83018867924528306</v>
      </c>
      <c r="P12" s="118"/>
      <c r="Q12" s="93"/>
      <c r="R12" s="15" t="s">
        <v>155</v>
      </c>
      <c r="S12" s="37" t="s">
        <v>153</v>
      </c>
      <c r="T12" s="27" t="s">
        <v>17</v>
      </c>
      <c r="U12" s="27">
        <v>64</v>
      </c>
      <c r="V12" s="27">
        <f t="shared" si="1"/>
        <v>54</v>
      </c>
      <c r="W12" s="27">
        <v>10</v>
      </c>
      <c r="X12" s="43">
        <f t="shared" si="2"/>
        <v>0.84375</v>
      </c>
      <c r="Y12" s="43">
        <f>(V11+V34+V35+V39)/(U11+U34+U35+U39)</f>
        <v>0.86494252873563215</v>
      </c>
      <c r="Z12" s="1">
        <f>SUM(V11,V34:V35,V39)</f>
        <v>301</v>
      </c>
    </row>
    <row r="13" spans="1:26" ht="19.5">
      <c r="A13" s="81"/>
      <c r="B13" s="8" t="s">
        <v>117</v>
      </c>
      <c r="C13" s="85"/>
      <c r="D13" s="9">
        <v>50</v>
      </c>
      <c r="E13" s="9">
        <f t="shared" si="6"/>
        <v>47</v>
      </c>
      <c r="F13" s="7">
        <v>3</v>
      </c>
      <c r="G13" s="42">
        <f t="shared" si="3"/>
        <v>0.94</v>
      </c>
      <c r="H13" s="118"/>
      <c r="I13" s="77"/>
      <c r="J13" s="38" t="s">
        <v>40</v>
      </c>
      <c r="K13" s="117"/>
      <c r="L13" s="27">
        <v>54</v>
      </c>
      <c r="M13" s="27">
        <f t="shared" si="4"/>
        <v>45</v>
      </c>
      <c r="N13" s="27">
        <v>9</v>
      </c>
      <c r="O13" s="43">
        <f t="shared" si="5"/>
        <v>0.83333333333333337</v>
      </c>
      <c r="P13" s="118"/>
      <c r="Q13" s="93"/>
      <c r="R13" s="14"/>
      <c r="S13" s="39" t="s">
        <v>212</v>
      </c>
      <c r="T13" s="66" t="s">
        <v>16</v>
      </c>
      <c r="U13" s="28">
        <v>77</v>
      </c>
      <c r="V13" s="40">
        <f t="shared" si="1"/>
        <v>22</v>
      </c>
      <c r="W13" s="28">
        <v>55</v>
      </c>
      <c r="X13" s="47">
        <f t="shared" si="2"/>
        <v>0.2857142857142857</v>
      </c>
      <c r="Y13" s="51" t="s">
        <v>198</v>
      </c>
      <c r="Z13" s="1">
        <f>SUM(U18,U23,U26,U29,U36)</f>
        <v>380</v>
      </c>
    </row>
    <row r="14" spans="1:26" ht="19.5">
      <c r="A14" s="81"/>
      <c r="B14" s="8" t="s">
        <v>118</v>
      </c>
      <c r="C14" s="85"/>
      <c r="D14" s="9">
        <v>47</v>
      </c>
      <c r="E14" s="9">
        <f t="shared" si="6"/>
        <v>38</v>
      </c>
      <c r="F14" s="7">
        <v>9</v>
      </c>
      <c r="G14" s="42">
        <f t="shared" si="3"/>
        <v>0.80851063829787229</v>
      </c>
      <c r="H14" s="118"/>
      <c r="I14" s="77"/>
      <c r="J14" s="38" t="s">
        <v>41</v>
      </c>
      <c r="K14" s="117"/>
      <c r="L14" s="27">
        <v>53</v>
      </c>
      <c r="M14" s="27">
        <f t="shared" si="4"/>
        <v>43</v>
      </c>
      <c r="N14" s="27">
        <v>10</v>
      </c>
      <c r="O14" s="43">
        <f t="shared" si="5"/>
        <v>0.81132075471698117</v>
      </c>
      <c r="P14" s="118"/>
      <c r="Q14" s="93"/>
      <c r="R14" s="6" t="s">
        <v>187</v>
      </c>
      <c r="S14" s="37" t="s">
        <v>156</v>
      </c>
      <c r="T14" s="27" t="s">
        <v>18</v>
      </c>
      <c r="U14" s="27">
        <v>75</v>
      </c>
      <c r="V14" s="27">
        <f t="shared" si="1"/>
        <v>58</v>
      </c>
      <c r="W14" s="27">
        <v>17</v>
      </c>
      <c r="X14" s="43">
        <f t="shared" si="2"/>
        <v>0.77333333333333332</v>
      </c>
      <c r="Y14" s="43">
        <f>(V18+V23+V26+V29+V36)/(U18+U23+U26+U29+U36)</f>
        <v>0.81052631578947365</v>
      </c>
      <c r="Z14" s="1">
        <f>SUM(V18,V23,V26,V29,V36)</f>
        <v>308</v>
      </c>
    </row>
    <row r="15" spans="1:26" ht="19.5">
      <c r="A15" s="81"/>
      <c r="B15" s="8" t="s">
        <v>119</v>
      </c>
      <c r="C15" s="85"/>
      <c r="D15" s="9">
        <v>62</v>
      </c>
      <c r="E15" s="9">
        <f t="shared" si="6"/>
        <v>51</v>
      </c>
      <c r="F15" s="7">
        <v>11</v>
      </c>
      <c r="G15" s="42">
        <f t="shared" si="3"/>
        <v>0.82258064516129037</v>
      </c>
      <c r="H15" s="118"/>
      <c r="I15" s="77"/>
      <c r="J15" s="38" t="s">
        <v>42</v>
      </c>
      <c r="K15" s="117"/>
      <c r="L15" s="27">
        <v>46</v>
      </c>
      <c r="M15" s="27">
        <f t="shared" si="4"/>
        <v>44</v>
      </c>
      <c r="N15" s="27">
        <v>2</v>
      </c>
      <c r="O15" s="43">
        <f t="shared" si="5"/>
        <v>0.95652173913043481</v>
      </c>
      <c r="P15" s="118"/>
      <c r="Q15" s="93"/>
      <c r="R15" s="15" t="s">
        <v>155</v>
      </c>
      <c r="S15" s="37" t="s">
        <v>157</v>
      </c>
      <c r="T15" s="27" t="s">
        <v>17</v>
      </c>
      <c r="U15" s="27">
        <v>62</v>
      </c>
      <c r="V15" s="27">
        <f t="shared" si="1"/>
        <v>55</v>
      </c>
      <c r="W15" s="27">
        <v>7</v>
      </c>
      <c r="X15" s="43">
        <f t="shared" si="2"/>
        <v>0.88709677419354838</v>
      </c>
      <c r="Y15" s="49" t="s">
        <v>199</v>
      </c>
      <c r="Z15" s="1">
        <f>SUM(U16,U21,U24,U31,U33)</f>
        <v>347</v>
      </c>
    </row>
    <row r="16" spans="1:26" ht="19.5">
      <c r="A16" s="81"/>
      <c r="B16" s="8" t="s">
        <v>120</v>
      </c>
      <c r="C16" s="85"/>
      <c r="D16" s="9">
        <v>32</v>
      </c>
      <c r="E16" s="9">
        <f t="shared" si="6"/>
        <v>27</v>
      </c>
      <c r="F16" s="7">
        <v>5</v>
      </c>
      <c r="G16" s="42">
        <f t="shared" si="3"/>
        <v>0.84375</v>
      </c>
      <c r="H16" s="118"/>
      <c r="I16" s="122" t="s">
        <v>327</v>
      </c>
      <c r="J16" s="38" t="s">
        <v>49</v>
      </c>
      <c r="K16" s="119" t="s">
        <v>55</v>
      </c>
      <c r="L16" s="27">
        <v>24</v>
      </c>
      <c r="M16" s="27">
        <f t="shared" si="4"/>
        <v>6</v>
      </c>
      <c r="N16" s="27">
        <v>18</v>
      </c>
      <c r="O16" s="43">
        <f t="shared" si="5"/>
        <v>0.25</v>
      </c>
      <c r="P16" s="121">
        <f>(M16+M17+M18+M19+M20+M21+M22)/(L16+L17+L18+L19+L20+L21+L22)</f>
        <v>0.54509803921568623</v>
      </c>
      <c r="Q16" s="93"/>
      <c r="R16" s="17" t="s">
        <v>192</v>
      </c>
      <c r="S16" s="37" t="s">
        <v>158</v>
      </c>
      <c r="T16" s="27" t="s">
        <v>15</v>
      </c>
      <c r="U16" s="27">
        <v>77</v>
      </c>
      <c r="V16" s="27">
        <f t="shared" si="1"/>
        <v>61</v>
      </c>
      <c r="W16" s="27">
        <v>16</v>
      </c>
      <c r="X16" s="43">
        <f t="shared" si="2"/>
        <v>0.79220779220779225</v>
      </c>
      <c r="Y16" s="43">
        <f>(V16+V21+V24+V31+V33)/(U16+U21+U24+U31+U33)</f>
        <v>0.82420749279538907</v>
      </c>
      <c r="Z16" s="1">
        <f>SUM(V16,V21,V24,V31,V33)</f>
        <v>286</v>
      </c>
    </row>
    <row r="17" spans="1:26" ht="19.5">
      <c r="A17" s="98" t="s">
        <v>324</v>
      </c>
      <c r="B17" s="8" t="s">
        <v>83</v>
      </c>
      <c r="C17" s="85" t="s">
        <v>91</v>
      </c>
      <c r="D17" s="9">
        <v>74</v>
      </c>
      <c r="E17" s="9">
        <f t="shared" si="6"/>
        <v>38</v>
      </c>
      <c r="F17" s="7">
        <v>36</v>
      </c>
      <c r="G17" s="42">
        <f t="shared" si="3"/>
        <v>0.51351351351351349</v>
      </c>
      <c r="H17" s="118">
        <f>(E17+E18+E19+E20+E21+E22+E23+E24)/(D17+D18+D19+D20+D21+D22+D23+D24)</f>
        <v>0.84603658536585369</v>
      </c>
      <c r="I17" s="77"/>
      <c r="J17" s="38" t="s">
        <v>50</v>
      </c>
      <c r="K17" s="117"/>
      <c r="L17" s="27">
        <v>21</v>
      </c>
      <c r="M17" s="27">
        <f t="shared" si="4"/>
        <v>16</v>
      </c>
      <c r="N17" s="27">
        <v>5</v>
      </c>
      <c r="O17" s="43">
        <f t="shared" si="5"/>
        <v>0.76190476190476186</v>
      </c>
      <c r="P17" s="118"/>
      <c r="Q17" s="93"/>
      <c r="R17" s="15" t="s">
        <v>155</v>
      </c>
      <c r="S17" s="37" t="s">
        <v>159</v>
      </c>
      <c r="T17" s="27" t="s">
        <v>17</v>
      </c>
      <c r="U17" s="27">
        <v>59</v>
      </c>
      <c r="V17" s="27">
        <f>U17-W17</f>
        <v>53</v>
      </c>
      <c r="W17" s="27">
        <v>6</v>
      </c>
      <c r="X17" s="43">
        <f t="shared" si="2"/>
        <v>0.89830508474576276</v>
      </c>
      <c r="Y17" s="50" t="s">
        <v>200</v>
      </c>
      <c r="Z17" s="1">
        <f>SUM(U6,U19,U22,U40)</f>
        <v>330</v>
      </c>
    </row>
    <row r="18" spans="1:26" ht="19.5">
      <c r="A18" s="81"/>
      <c r="B18" s="8" t="s">
        <v>84</v>
      </c>
      <c r="C18" s="85"/>
      <c r="D18" s="9">
        <v>133</v>
      </c>
      <c r="E18" s="9">
        <f t="shared" si="6"/>
        <v>123</v>
      </c>
      <c r="F18" s="7">
        <v>10</v>
      </c>
      <c r="G18" s="42">
        <f t="shared" si="3"/>
        <v>0.92481203007518797</v>
      </c>
      <c r="H18" s="118"/>
      <c r="I18" s="77"/>
      <c r="J18" s="38" t="s">
        <v>142</v>
      </c>
      <c r="K18" s="117"/>
      <c r="L18" s="27">
        <v>59</v>
      </c>
      <c r="M18" s="27">
        <f t="shared" si="4"/>
        <v>27</v>
      </c>
      <c r="N18" s="27">
        <v>32</v>
      </c>
      <c r="O18" s="43">
        <f t="shared" si="5"/>
        <v>0.4576271186440678</v>
      </c>
      <c r="P18" s="118"/>
      <c r="Q18" s="93"/>
      <c r="R18" s="18" t="s">
        <v>190</v>
      </c>
      <c r="S18" s="38" t="s">
        <v>160</v>
      </c>
      <c r="T18" s="32" t="s">
        <v>14</v>
      </c>
      <c r="U18" s="27">
        <v>114</v>
      </c>
      <c r="V18" s="27">
        <f t="shared" ref="V18:V40" si="7">U18-W18</f>
        <v>97</v>
      </c>
      <c r="W18" s="27">
        <v>17</v>
      </c>
      <c r="X18" s="43">
        <f t="shared" si="2"/>
        <v>0.85087719298245612</v>
      </c>
      <c r="Y18" s="43">
        <f>(V6+V19+V22+V40)/(U6+U19+U22+U40)</f>
        <v>0.72424242424242424</v>
      </c>
      <c r="Z18" s="1">
        <f>SUM(V6,V19,V22,V40)</f>
        <v>239</v>
      </c>
    </row>
    <row r="19" spans="1:26" ht="19.5">
      <c r="A19" s="81"/>
      <c r="B19" s="8" t="s">
        <v>85</v>
      </c>
      <c r="C19" s="85"/>
      <c r="D19" s="9">
        <v>64</v>
      </c>
      <c r="E19" s="9">
        <f t="shared" si="6"/>
        <v>62</v>
      </c>
      <c r="F19" s="7">
        <v>2</v>
      </c>
      <c r="G19" s="42">
        <f t="shared" si="3"/>
        <v>0.96875</v>
      </c>
      <c r="H19" s="118"/>
      <c r="I19" s="77"/>
      <c r="J19" s="38" t="s">
        <v>51</v>
      </c>
      <c r="K19" s="117"/>
      <c r="L19" s="27">
        <v>27</v>
      </c>
      <c r="M19" s="27">
        <f t="shared" si="4"/>
        <v>17</v>
      </c>
      <c r="N19" s="27">
        <v>10</v>
      </c>
      <c r="O19" s="43">
        <f t="shared" si="5"/>
        <v>0.62962962962962965</v>
      </c>
      <c r="P19" s="118"/>
      <c r="Q19" s="93"/>
      <c r="R19" s="5" t="s">
        <v>191</v>
      </c>
      <c r="S19" s="37" t="s">
        <v>161</v>
      </c>
      <c r="T19" s="27" t="s">
        <v>15</v>
      </c>
      <c r="U19" s="27">
        <v>82</v>
      </c>
      <c r="V19" s="27">
        <f t="shared" si="7"/>
        <v>72</v>
      </c>
      <c r="W19" s="27">
        <v>10</v>
      </c>
      <c r="X19" s="43">
        <f t="shared" si="2"/>
        <v>0.87804878048780488</v>
      </c>
      <c r="Y19" s="48" t="s">
        <v>245</v>
      </c>
      <c r="Z19" s="1">
        <f>SUM(U4,U7,U13,U28)</f>
        <v>417</v>
      </c>
    </row>
    <row r="20" spans="1:26" ht="19.5">
      <c r="A20" s="81"/>
      <c r="B20" s="8" t="s">
        <v>86</v>
      </c>
      <c r="C20" s="85"/>
      <c r="D20" s="9">
        <v>91</v>
      </c>
      <c r="E20" s="9">
        <f t="shared" si="6"/>
        <v>86</v>
      </c>
      <c r="F20" s="7">
        <v>5</v>
      </c>
      <c r="G20" s="42">
        <f t="shared" si="3"/>
        <v>0.94505494505494503</v>
      </c>
      <c r="H20" s="118"/>
      <c r="I20" s="77"/>
      <c r="J20" s="38" t="s">
        <v>52</v>
      </c>
      <c r="K20" s="117"/>
      <c r="L20" s="27">
        <v>23</v>
      </c>
      <c r="M20" s="27">
        <f t="shared" si="4"/>
        <v>17</v>
      </c>
      <c r="N20" s="27">
        <v>6</v>
      </c>
      <c r="O20" s="43">
        <f t="shared" si="5"/>
        <v>0.73913043478260865</v>
      </c>
      <c r="P20" s="118"/>
      <c r="Q20" s="93"/>
      <c r="R20" s="19" t="s">
        <v>186</v>
      </c>
      <c r="S20" s="37" t="s">
        <v>162</v>
      </c>
      <c r="T20" s="32" t="s">
        <v>14</v>
      </c>
      <c r="U20" s="27">
        <v>95</v>
      </c>
      <c r="V20" s="27">
        <f t="shared" si="7"/>
        <v>87</v>
      </c>
      <c r="W20" s="27">
        <v>8</v>
      </c>
      <c r="X20" s="43">
        <f t="shared" si="2"/>
        <v>0.91578947368421049</v>
      </c>
      <c r="Y20" s="48"/>
    </row>
    <row r="21" spans="1:26" ht="19.5">
      <c r="A21" s="81"/>
      <c r="B21" s="8" t="s">
        <v>87</v>
      </c>
      <c r="C21" s="85"/>
      <c r="D21" s="9">
        <v>48</v>
      </c>
      <c r="E21" s="9">
        <f t="shared" si="6"/>
        <v>36</v>
      </c>
      <c r="F21" s="7">
        <v>12</v>
      </c>
      <c r="G21" s="42">
        <f t="shared" si="3"/>
        <v>0.75</v>
      </c>
      <c r="H21" s="118"/>
      <c r="I21" s="77"/>
      <c r="J21" s="38" t="s">
        <v>53</v>
      </c>
      <c r="K21" s="117"/>
      <c r="L21" s="27">
        <v>53</v>
      </c>
      <c r="M21" s="27">
        <f t="shared" si="4"/>
        <v>38</v>
      </c>
      <c r="N21" s="27">
        <v>15</v>
      </c>
      <c r="O21" s="43">
        <f t="shared" si="5"/>
        <v>0.71698113207547165</v>
      </c>
      <c r="P21" s="118"/>
      <c r="Q21" s="93"/>
      <c r="R21" s="17" t="s">
        <v>192</v>
      </c>
      <c r="S21" s="37" t="s">
        <v>163</v>
      </c>
      <c r="T21" s="27" t="s">
        <v>15</v>
      </c>
      <c r="U21" s="27">
        <v>64</v>
      </c>
      <c r="V21" s="27">
        <f t="shared" si="7"/>
        <v>42</v>
      </c>
      <c r="W21" s="27">
        <v>22</v>
      </c>
      <c r="X21" s="43">
        <f t="shared" si="2"/>
        <v>0.65625</v>
      </c>
      <c r="Y21" s="48"/>
    </row>
    <row r="22" spans="1:26" ht="19.5">
      <c r="A22" s="81"/>
      <c r="B22" s="8" t="s">
        <v>88</v>
      </c>
      <c r="C22" s="85"/>
      <c r="D22" s="9">
        <v>100</v>
      </c>
      <c r="E22" s="9">
        <f t="shared" si="6"/>
        <v>82</v>
      </c>
      <c r="F22" s="7">
        <v>18</v>
      </c>
      <c r="G22" s="42">
        <f t="shared" si="3"/>
        <v>0.82</v>
      </c>
      <c r="H22" s="118"/>
      <c r="I22" s="77"/>
      <c r="J22" s="38" t="s">
        <v>54</v>
      </c>
      <c r="K22" s="117"/>
      <c r="L22" s="27">
        <v>48</v>
      </c>
      <c r="M22" s="27">
        <f t="shared" si="4"/>
        <v>18</v>
      </c>
      <c r="N22" s="27">
        <v>30</v>
      </c>
      <c r="O22" s="43">
        <f t="shared" si="5"/>
        <v>0.375</v>
      </c>
      <c r="P22" s="118"/>
      <c r="Q22" s="93"/>
      <c r="R22" s="5" t="s">
        <v>191</v>
      </c>
      <c r="S22" s="37" t="s">
        <v>164</v>
      </c>
      <c r="T22" s="27" t="s">
        <v>15</v>
      </c>
      <c r="U22" s="27">
        <v>71</v>
      </c>
      <c r="V22" s="27">
        <f t="shared" si="7"/>
        <v>64</v>
      </c>
      <c r="W22" s="27">
        <v>7</v>
      </c>
      <c r="X22" s="43">
        <f t="shared" si="2"/>
        <v>0.90140845070422537</v>
      </c>
      <c r="Y22" s="48"/>
    </row>
    <row r="23" spans="1:26" ht="19.5">
      <c r="A23" s="81"/>
      <c r="B23" s="8" t="s">
        <v>89</v>
      </c>
      <c r="C23" s="85"/>
      <c r="D23" s="9">
        <v>112</v>
      </c>
      <c r="E23" s="9">
        <f t="shared" si="6"/>
        <v>102</v>
      </c>
      <c r="F23" s="7">
        <v>10</v>
      </c>
      <c r="G23" s="42">
        <f t="shared" si="3"/>
        <v>0.9107142857142857</v>
      </c>
      <c r="H23" s="118"/>
      <c r="I23" s="122" t="s">
        <v>304</v>
      </c>
      <c r="J23" s="38" t="s">
        <v>103</v>
      </c>
      <c r="K23" s="119" t="s">
        <v>107</v>
      </c>
      <c r="L23" s="27">
        <v>15</v>
      </c>
      <c r="M23" s="27">
        <f t="shared" si="4"/>
        <v>11</v>
      </c>
      <c r="N23" s="27">
        <v>4</v>
      </c>
      <c r="O23" s="43">
        <f t="shared" si="5"/>
        <v>0.73333333333333328</v>
      </c>
      <c r="P23" s="118">
        <f>(M23+M24+M25+M26)/(L23+L24+L25+L26)</f>
        <v>0.81132075471698117</v>
      </c>
      <c r="Q23" s="93"/>
      <c r="R23" s="18" t="s">
        <v>190</v>
      </c>
      <c r="S23" s="37" t="s">
        <v>165</v>
      </c>
      <c r="T23" s="32" t="s">
        <v>14</v>
      </c>
      <c r="U23" s="27">
        <v>98</v>
      </c>
      <c r="V23" s="27">
        <f t="shared" si="7"/>
        <v>79</v>
      </c>
      <c r="W23" s="27">
        <v>19</v>
      </c>
      <c r="X23" s="43">
        <f t="shared" si="2"/>
        <v>0.80612244897959184</v>
      </c>
      <c r="Y23" s="48"/>
    </row>
    <row r="24" spans="1:26" ht="19.5">
      <c r="A24" s="81"/>
      <c r="B24" s="8" t="s">
        <v>90</v>
      </c>
      <c r="C24" s="85"/>
      <c r="D24" s="9">
        <v>34</v>
      </c>
      <c r="E24" s="9">
        <f t="shared" si="6"/>
        <v>26</v>
      </c>
      <c r="F24" s="7">
        <v>8</v>
      </c>
      <c r="G24" s="42">
        <f t="shared" si="3"/>
        <v>0.76470588235294112</v>
      </c>
      <c r="H24" s="118"/>
      <c r="I24" s="77"/>
      <c r="J24" s="38" t="s">
        <v>104</v>
      </c>
      <c r="K24" s="117"/>
      <c r="L24" s="27">
        <v>17</v>
      </c>
      <c r="M24" s="27">
        <f t="shared" si="4"/>
        <v>14</v>
      </c>
      <c r="N24" s="27">
        <v>3</v>
      </c>
      <c r="O24" s="43">
        <f t="shared" si="5"/>
        <v>0.82352941176470584</v>
      </c>
      <c r="P24" s="118"/>
      <c r="Q24" s="93"/>
      <c r="R24" s="17" t="s">
        <v>192</v>
      </c>
      <c r="S24" s="37" t="s">
        <v>166</v>
      </c>
      <c r="T24" s="27" t="s">
        <v>319</v>
      </c>
      <c r="U24" s="27">
        <v>38</v>
      </c>
      <c r="V24" s="27">
        <f t="shared" si="7"/>
        <v>31</v>
      </c>
      <c r="W24" s="27">
        <v>7</v>
      </c>
      <c r="X24" s="43">
        <f t="shared" si="2"/>
        <v>0.81578947368421051</v>
      </c>
      <c r="Y24" s="48"/>
    </row>
    <row r="25" spans="1:26" ht="19.5">
      <c r="A25" s="98" t="s">
        <v>274</v>
      </c>
      <c r="B25" s="8" t="s">
        <v>57</v>
      </c>
      <c r="C25" s="85" t="s">
        <v>13</v>
      </c>
      <c r="D25" s="9">
        <v>22</v>
      </c>
      <c r="E25" s="9">
        <f t="shared" si="6"/>
        <v>19</v>
      </c>
      <c r="F25" s="7">
        <v>3</v>
      </c>
      <c r="G25" s="42">
        <f t="shared" si="3"/>
        <v>0.86363636363636365</v>
      </c>
      <c r="H25" s="118">
        <f>(E25+E26+E27+E28+E29+E30+E31+E32+E33+E34)/(D25+D26+D27+D28+D29+D30+D31+D32+D33+D34)</f>
        <v>0.43493150684931509</v>
      </c>
      <c r="I25" s="77"/>
      <c r="J25" s="38" t="s">
        <v>106</v>
      </c>
      <c r="K25" s="117"/>
      <c r="L25" s="27">
        <v>7</v>
      </c>
      <c r="M25" s="27">
        <f t="shared" si="4"/>
        <v>5</v>
      </c>
      <c r="N25" s="27">
        <v>2</v>
      </c>
      <c r="O25" s="43">
        <f t="shared" si="5"/>
        <v>0.7142857142857143</v>
      </c>
      <c r="P25" s="118"/>
      <c r="Q25" s="93"/>
      <c r="R25" s="20" t="s">
        <v>188</v>
      </c>
      <c r="S25" s="37" t="s">
        <v>167</v>
      </c>
      <c r="T25" s="27" t="s">
        <v>168</v>
      </c>
      <c r="U25" s="27">
        <v>74</v>
      </c>
      <c r="V25" s="27">
        <f t="shared" si="7"/>
        <v>0</v>
      </c>
      <c r="W25" s="27">
        <v>74</v>
      </c>
      <c r="X25" s="43">
        <f t="shared" si="2"/>
        <v>0</v>
      </c>
      <c r="Y25" s="48"/>
    </row>
    <row r="26" spans="1:26" ht="19.5">
      <c r="A26" s="81"/>
      <c r="B26" s="8" t="s">
        <v>58</v>
      </c>
      <c r="C26" s="85"/>
      <c r="D26" s="9">
        <v>34</v>
      </c>
      <c r="E26" s="9">
        <f t="shared" si="6"/>
        <v>7</v>
      </c>
      <c r="F26" s="7">
        <v>27</v>
      </c>
      <c r="G26" s="42">
        <f t="shared" si="3"/>
        <v>0.20588235294117646</v>
      </c>
      <c r="H26" s="118"/>
      <c r="I26" s="77"/>
      <c r="J26" s="38" t="s">
        <v>105</v>
      </c>
      <c r="K26" s="117"/>
      <c r="L26" s="27">
        <v>14</v>
      </c>
      <c r="M26" s="27">
        <f t="shared" si="4"/>
        <v>13</v>
      </c>
      <c r="N26" s="27">
        <v>1</v>
      </c>
      <c r="O26" s="43">
        <f t="shared" si="5"/>
        <v>0.9285714285714286</v>
      </c>
      <c r="P26" s="118"/>
      <c r="Q26" s="93"/>
      <c r="R26" s="18" t="s">
        <v>190</v>
      </c>
      <c r="S26" s="37" t="s">
        <v>169</v>
      </c>
      <c r="T26" s="32" t="s">
        <v>14</v>
      </c>
      <c r="U26" s="27">
        <v>29</v>
      </c>
      <c r="V26" s="27">
        <f t="shared" si="7"/>
        <v>25</v>
      </c>
      <c r="W26" s="27">
        <v>4</v>
      </c>
      <c r="X26" s="43">
        <f t="shared" si="2"/>
        <v>0.86206896551724133</v>
      </c>
      <c r="Y26" s="48"/>
    </row>
    <row r="27" spans="1:26" ht="19.5" customHeight="1">
      <c r="A27" s="81"/>
      <c r="B27" s="8" t="s">
        <v>59</v>
      </c>
      <c r="C27" s="85"/>
      <c r="D27" s="9">
        <v>14</v>
      </c>
      <c r="E27" s="9">
        <f t="shared" si="6"/>
        <v>11</v>
      </c>
      <c r="F27" s="7">
        <v>3</v>
      </c>
      <c r="G27" s="42">
        <f t="shared" si="3"/>
        <v>0.7857142857142857</v>
      </c>
      <c r="H27" s="118"/>
      <c r="I27" s="122" t="s">
        <v>328</v>
      </c>
      <c r="J27" s="38" t="s">
        <v>43</v>
      </c>
      <c r="K27" s="117" t="s">
        <v>18</v>
      </c>
      <c r="L27" s="27">
        <v>10</v>
      </c>
      <c r="M27" s="27">
        <f t="shared" si="4"/>
        <v>10</v>
      </c>
      <c r="N27" s="27">
        <v>0</v>
      </c>
      <c r="O27" s="42">
        <f t="shared" si="5"/>
        <v>1</v>
      </c>
      <c r="P27" s="118">
        <f>(M27+M28+M29+M30+M31)/(L27+L28+L29+L30+L31)</f>
        <v>0.87012987012987009</v>
      </c>
      <c r="Q27" s="93"/>
      <c r="R27" s="19" t="s">
        <v>186</v>
      </c>
      <c r="S27" s="37" t="s">
        <v>170</v>
      </c>
      <c r="T27" s="32" t="s">
        <v>14</v>
      </c>
      <c r="U27" s="27">
        <v>85</v>
      </c>
      <c r="V27" s="27">
        <f t="shared" si="7"/>
        <v>78</v>
      </c>
      <c r="W27" s="27">
        <v>7</v>
      </c>
      <c r="X27" s="43">
        <f t="shared" si="2"/>
        <v>0.91764705882352937</v>
      </c>
      <c r="Y27" s="48"/>
    </row>
    <row r="28" spans="1:26" ht="19.5" customHeight="1">
      <c r="A28" s="81"/>
      <c r="B28" s="8" t="s">
        <v>60</v>
      </c>
      <c r="C28" s="85"/>
      <c r="D28" s="9">
        <v>11</v>
      </c>
      <c r="E28" s="9">
        <f t="shared" si="6"/>
        <v>10</v>
      </c>
      <c r="F28" s="7">
        <v>1</v>
      </c>
      <c r="G28" s="42">
        <f t="shared" si="3"/>
        <v>0.90909090909090906</v>
      </c>
      <c r="H28" s="118"/>
      <c r="I28" s="77"/>
      <c r="J28" s="38" t="s">
        <v>44</v>
      </c>
      <c r="K28" s="117"/>
      <c r="L28" s="27">
        <v>40</v>
      </c>
      <c r="M28" s="27">
        <f t="shared" si="4"/>
        <v>36</v>
      </c>
      <c r="N28" s="27">
        <v>4</v>
      </c>
      <c r="O28" s="42">
        <f t="shared" si="5"/>
        <v>0.9</v>
      </c>
      <c r="P28" s="118"/>
      <c r="Q28" s="93"/>
      <c r="R28" s="14"/>
      <c r="S28" s="39" t="s">
        <v>211</v>
      </c>
      <c r="T28" s="40" t="s">
        <v>16</v>
      </c>
      <c r="U28" s="28">
        <v>120</v>
      </c>
      <c r="V28" s="40">
        <f t="shared" si="7"/>
        <v>20</v>
      </c>
      <c r="W28" s="28">
        <v>100</v>
      </c>
      <c r="X28" s="47">
        <f t="shared" si="2"/>
        <v>0.16666666666666666</v>
      </c>
      <c r="Y28" s="48"/>
    </row>
    <row r="29" spans="1:26" ht="19.5" customHeight="1">
      <c r="A29" s="81"/>
      <c r="B29" s="8" t="s">
        <v>61</v>
      </c>
      <c r="C29" s="85"/>
      <c r="D29" s="9">
        <v>35</v>
      </c>
      <c r="E29" s="9">
        <f t="shared" si="6"/>
        <v>29</v>
      </c>
      <c r="F29" s="7">
        <v>6</v>
      </c>
      <c r="G29" s="42">
        <f t="shared" si="3"/>
        <v>0.82857142857142863</v>
      </c>
      <c r="H29" s="118"/>
      <c r="I29" s="77"/>
      <c r="J29" s="38" t="s">
        <v>45</v>
      </c>
      <c r="K29" s="117"/>
      <c r="L29" s="27">
        <v>18</v>
      </c>
      <c r="M29" s="27">
        <f t="shared" si="4"/>
        <v>13</v>
      </c>
      <c r="N29" s="27">
        <v>5</v>
      </c>
      <c r="O29" s="42">
        <f t="shared" si="5"/>
        <v>0.72222222222222221</v>
      </c>
      <c r="P29" s="118"/>
      <c r="Q29" s="93"/>
      <c r="R29" s="18" t="s">
        <v>190</v>
      </c>
      <c r="S29" s="37" t="s">
        <v>171</v>
      </c>
      <c r="T29" s="32" t="s">
        <v>14</v>
      </c>
      <c r="U29" s="27">
        <v>83</v>
      </c>
      <c r="V29" s="27">
        <f t="shared" si="7"/>
        <v>68</v>
      </c>
      <c r="W29" s="27">
        <v>15</v>
      </c>
      <c r="X29" s="43">
        <f t="shared" si="2"/>
        <v>0.81927710843373491</v>
      </c>
      <c r="Y29" s="48"/>
    </row>
    <row r="30" spans="1:26" ht="19.5" customHeight="1">
      <c r="A30" s="81"/>
      <c r="B30" s="8" t="s">
        <v>62</v>
      </c>
      <c r="C30" s="85"/>
      <c r="D30" s="9">
        <v>10</v>
      </c>
      <c r="E30" s="9">
        <f t="shared" si="6"/>
        <v>9</v>
      </c>
      <c r="F30" s="7">
        <v>1</v>
      </c>
      <c r="G30" s="42">
        <f t="shared" si="3"/>
        <v>0.9</v>
      </c>
      <c r="H30" s="118"/>
      <c r="I30" s="77"/>
      <c r="J30" s="38" t="s">
        <v>46</v>
      </c>
      <c r="K30" s="117"/>
      <c r="L30" s="27">
        <v>56</v>
      </c>
      <c r="M30" s="27">
        <f t="shared" si="4"/>
        <v>53</v>
      </c>
      <c r="N30" s="27">
        <v>3</v>
      </c>
      <c r="O30" s="42">
        <f t="shared" si="5"/>
        <v>0.9464285714285714</v>
      </c>
      <c r="P30" s="118"/>
      <c r="Q30" s="93"/>
      <c r="R30" s="20" t="s">
        <v>188</v>
      </c>
      <c r="S30" s="37" t="s">
        <v>172</v>
      </c>
      <c r="T30" s="27" t="s">
        <v>168</v>
      </c>
      <c r="U30" s="27">
        <v>59</v>
      </c>
      <c r="V30" s="27">
        <f t="shared" si="7"/>
        <v>1</v>
      </c>
      <c r="W30" s="27">
        <v>58</v>
      </c>
      <c r="X30" s="43">
        <f t="shared" si="2"/>
        <v>1.6949152542372881E-2</v>
      </c>
      <c r="Y30" s="48"/>
    </row>
    <row r="31" spans="1:26" ht="19.5" customHeight="1">
      <c r="A31" s="81"/>
      <c r="B31" s="8" t="s">
        <v>63</v>
      </c>
      <c r="C31" s="85"/>
      <c r="D31" s="9">
        <v>47</v>
      </c>
      <c r="E31" s="9">
        <f t="shared" si="6"/>
        <v>4</v>
      </c>
      <c r="F31" s="7">
        <v>43</v>
      </c>
      <c r="G31" s="42">
        <f t="shared" si="3"/>
        <v>8.5106382978723402E-2</v>
      </c>
      <c r="H31" s="118"/>
      <c r="I31" s="77"/>
      <c r="J31" s="38" t="s">
        <v>47</v>
      </c>
      <c r="K31" s="117"/>
      <c r="L31" s="27">
        <v>30</v>
      </c>
      <c r="M31" s="27">
        <f t="shared" si="4"/>
        <v>22</v>
      </c>
      <c r="N31" s="27">
        <v>8</v>
      </c>
      <c r="O31" s="42">
        <f t="shared" si="5"/>
        <v>0.73333333333333328</v>
      </c>
      <c r="P31" s="118"/>
      <c r="Q31" s="93"/>
      <c r="R31" s="17" t="s">
        <v>192</v>
      </c>
      <c r="S31" s="37" t="s">
        <v>173</v>
      </c>
      <c r="T31" s="27" t="s">
        <v>15</v>
      </c>
      <c r="U31" s="27">
        <v>55</v>
      </c>
      <c r="V31" s="27">
        <f t="shared" si="7"/>
        <v>52</v>
      </c>
      <c r="W31" s="27">
        <v>3</v>
      </c>
      <c r="X31" s="43">
        <f t="shared" si="2"/>
        <v>0.94545454545454544</v>
      </c>
      <c r="Y31" s="48"/>
    </row>
    <row r="32" spans="1:26" ht="19.5" customHeight="1">
      <c r="A32" s="81"/>
      <c r="B32" s="8" t="s">
        <v>64</v>
      </c>
      <c r="C32" s="85"/>
      <c r="D32" s="9">
        <v>84</v>
      </c>
      <c r="E32" s="9">
        <f t="shared" si="6"/>
        <v>7</v>
      </c>
      <c r="F32" s="7">
        <v>77</v>
      </c>
      <c r="G32" s="42">
        <f t="shared" si="3"/>
        <v>8.3333333333333329E-2</v>
      </c>
      <c r="H32" s="118"/>
      <c r="I32" s="122" t="s">
        <v>316</v>
      </c>
      <c r="J32" s="38" t="s">
        <v>75</v>
      </c>
      <c r="K32" s="117" t="s">
        <v>16</v>
      </c>
      <c r="L32" s="27">
        <v>55</v>
      </c>
      <c r="M32" s="27">
        <f t="shared" si="4"/>
        <v>50</v>
      </c>
      <c r="N32" s="27">
        <v>5</v>
      </c>
      <c r="O32" s="42">
        <f t="shared" si="5"/>
        <v>0.90909090909090906</v>
      </c>
      <c r="P32" s="118">
        <f>(M32+M33+M34+M35+M36+M37+M38)/(L32+L33+L34+L35+L36+L37+L38)</f>
        <v>0.87976539589442815</v>
      </c>
      <c r="Q32" s="93"/>
      <c r="R32" s="19" t="s">
        <v>186</v>
      </c>
      <c r="S32" s="37" t="s">
        <v>174</v>
      </c>
      <c r="T32" s="32" t="s">
        <v>14</v>
      </c>
      <c r="U32" s="27">
        <v>68</v>
      </c>
      <c r="V32" s="27">
        <f t="shared" si="7"/>
        <v>52</v>
      </c>
      <c r="W32" s="27">
        <v>16</v>
      </c>
      <c r="X32" s="43">
        <f t="shared" si="2"/>
        <v>0.76470588235294112</v>
      </c>
      <c r="Y32" s="48"/>
    </row>
    <row r="33" spans="1:25" ht="19.5" customHeight="1">
      <c r="A33" s="81"/>
      <c r="B33" s="8" t="s">
        <v>65</v>
      </c>
      <c r="C33" s="85"/>
      <c r="D33" s="9">
        <v>26</v>
      </c>
      <c r="E33" s="9">
        <f t="shared" si="6"/>
        <v>25</v>
      </c>
      <c r="F33" s="7">
        <v>1</v>
      </c>
      <c r="G33" s="42">
        <f t="shared" si="3"/>
        <v>0.96153846153846156</v>
      </c>
      <c r="H33" s="118"/>
      <c r="I33" s="77"/>
      <c r="J33" s="38" t="s">
        <v>76</v>
      </c>
      <c r="K33" s="117"/>
      <c r="L33" s="27">
        <v>9</v>
      </c>
      <c r="M33" s="27">
        <f t="shared" si="4"/>
        <v>9</v>
      </c>
      <c r="N33" s="27">
        <v>0</v>
      </c>
      <c r="O33" s="42">
        <f t="shared" si="5"/>
        <v>1</v>
      </c>
      <c r="P33" s="118"/>
      <c r="Q33" s="93"/>
      <c r="R33" s="17" t="s">
        <v>192</v>
      </c>
      <c r="S33" s="37" t="s">
        <v>175</v>
      </c>
      <c r="T33" s="27" t="s">
        <v>15</v>
      </c>
      <c r="U33" s="27">
        <v>113</v>
      </c>
      <c r="V33" s="27">
        <f t="shared" si="7"/>
        <v>100</v>
      </c>
      <c r="W33" s="27">
        <v>13</v>
      </c>
      <c r="X33" s="43">
        <f t="shared" si="2"/>
        <v>0.88495575221238942</v>
      </c>
      <c r="Y33" s="48"/>
    </row>
    <row r="34" spans="1:25" ht="19.5" customHeight="1">
      <c r="A34" s="81"/>
      <c r="B34" s="8" t="s">
        <v>66</v>
      </c>
      <c r="C34" s="85"/>
      <c r="D34" s="9">
        <v>9</v>
      </c>
      <c r="E34" s="9">
        <f t="shared" si="6"/>
        <v>6</v>
      </c>
      <c r="F34" s="7">
        <v>3</v>
      </c>
      <c r="G34" s="42">
        <f t="shared" si="3"/>
        <v>0.66666666666666663</v>
      </c>
      <c r="H34" s="118"/>
      <c r="I34" s="77"/>
      <c r="J34" s="38" t="s">
        <v>77</v>
      </c>
      <c r="K34" s="117"/>
      <c r="L34" s="27">
        <v>44</v>
      </c>
      <c r="M34" s="27">
        <f t="shared" si="4"/>
        <v>38</v>
      </c>
      <c r="N34" s="27">
        <v>6</v>
      </c>
      <c r="O34" s="42">
        <f t="shared" si="5"/>
        <v>0.86363636363636365</v>
      </c>
      <c r="P34" s="118"/>
      <c r="Q34" s="93"/>
      <c r="R34" s="16" t="s">
        <v>189</v>
      </c>
      <c r="S34" s="37" t="s">
        <v>176</v>
      </c>
      <c r="T34" s="27" t="s">
        <v>19</v>
      </c>
      <c r="U34" s="27">
        <v>137</v>
      </c>
      <c r="V34" s="27">
        <f t="shared" si="7"/>
        <v>112</v>
      </c>
      <c r="W34" s="27">
        <v>25</v>
      </c>
      <c r="X34" s="43">
        <f t="shared" si="2"/>
        <v>0.81751824817518248</v>
      </c>
      <c r="Y34" s="48"/>
    </row>
    <row r="35" spans="1:25" ht="19.5" customHeight="1">
      <c r="A35" s="98" t="s">
        <v>325</v>
      </c>
      <c r="B35" s="8" t="s">
        <v>122</v>
      </c>
      <c r="C35" s="85" t="s">
        <v>18</v>
      </c>
      <c r="D35" s="9">
        <v>110</v>
      </c>
      <c r="E35" s="9">
        <f t="shared" si="6"/>
        <v>100</v>
      </c>
      <c r="F35" s="7">
        <v>10</v>
      </c>
      <c r="G35" s="42">
        <f t="shared" si="3"/>
        <v>0.90909090909090906</v>
      </c>
      <c r="H35" s="118">
        <f>(E35+E36+E37+E38+E39+E40+E41+E42+E43+E44+E45+E46+E47)/(D35+D36+D37+D38+D39+D40+D41+D42+D43+D44+D45+D46+D47)</f>
        <v>0.84667802385008517</v>
      </c>
      <c r="I35" s="77"/>
      <c r="J35" s="38" t="s">
        <v>78</v>
      </c>
      <c r="K35" s="117"/>
      <c r="L35" s="27">
        <v>53</v>
      </c>
      <c r="M35" s="27">
        <f t="shared" si="4"/>
        <v>49</v>
      </c>
      <c r="N35" s="27">
        <v>4</v>
      </c>
      <c r="O35" s="42">
        <f t="shared" si="5"/>
        <v>0.92452830188679247</v>
      </c>
      <c r="P35" s="118"/>
      <c r="Q35" s="93"/>
      <c r="R35" s="16" t="s">
        <v>189</v>
      </c>
      <c r="S35" s="37" t="s">
        <v>177</v>
      </c>
      <c r="T35" s="27" t="s">
        <v>19</v>
      </c>
      <c r="U35" s="27">
        <v>109</v>
      </c>
      <c r="V35" s="27">
        <f t="shared" si="7"/>
        <v>96</v>
      </c>
      <c r="W35" s="27">
        <v>13</v>
      </c>
      <c r="X35" s="43">
        <f t="shared" si="2"/>
        <v>0.88073394495412849</v>
      </c>
      <c r="Y35" s="48"/>
    </row>
    <row r="36" spans="1:25" ht="19.5" customHeight="1">
      <c r="A36" s="81"/>
      <c r="B36" s="8" t="s">
        <v>123</v>
      </c>
      <c r="C36" s="85"/>
      <c r="D36" s="9">
        <v>15</v>
      </c>
      <c r="E36" s="9">
        <f t="shared" si="6"/>
        <v>12</v>
      </c>
      <c r="F36" s="7">
        <v>3</v>
      </c>
      <c r="G36" s="42">
        <f t="shared" si="3"/>
        <v>0.8</v>
      </c>
      <c r="H36" s="118"/>
      <c r="I36" s="77"/>
      <c r="J36" s="38" t="s">
        <v>79</v>
      </c>
      <c r="K36" s="117"/>
      <c r="L36" s="27">
        <v>108</v>
      </c>
      <c r="M36" s="27">
        <f t="shared" si="4"/>
        <v>95</v>
      </c>
      <c r="N36" s="27">
        <v>13</v>
      </c>
      <c r="O36" s="42">
        <f t="shared" si="5"/>
        <v>0.87962962962962965</v>
      </c>
      <c r="P36" s="118"/>
      <c r="Q36" s="93"/>
      <c r="R36" s="18" t="s">
        <v>190</v>
      </c>
      <c r="S36" s="37" t="s">
        <v>178</v>
      </c>
      <c r="T36" s="32" t="s">
        <v>14</v>
      </c>
      <c r="U36" s="27">
        <v>56</v>
      </c>
      <c r="V36" s="27">
        <f t="shared" si="7"/>
        <v>39</v>
      </c>
      <c r="W36" s="27">
        <v>17</v>
      </c>
      <c r="X36" s="43">
        <f t="shared" si="2"/>
        <v>0.6964285714285714</v>
      </c>
      <c r="Y36" s="48"/>
    </row>
    <row r="37" spans="1:25" ht="19.5" customHeight="1">
      <c r="A37" s="81"/>
      <c r="B37" s="8" t="s">
        <v>124</v>
      </c>
      <c r="C37" s="85"/>
      <c r="D37" s="9">
        <v>60</v>
      </c>
      <c r="E37" s="9">
        <f t="shared" si="6"/>
        <v>48</v>
      </c>
      <c r="F37" s="7">
        <v>12</v>
      </c>
      <c r="G37" s="42">
        <f t="shared" si="3"/>
        <v>0.8</v>
      </c>
      <c r="H37" s="118"/>
      <c r="I37" s="77"/>
      <c r="J37" s="38" t="s">
        <v>80</v>
      </c>
      <c r="K37" s="117"/>
      <c r="L37" s="27">
        <v>27</v>
      </c>
      <c r="M37" s="27">
        <f t="shared" si="4"/>
        <v>21</v>
      </c>
      <c r="N37" s="27">
        <v>6</v>
      </c>
      <c r="O37" s="42">
        <f t="shared" si="5"/>
        <v>0.77777777777777779</v>
      </c>
      <c r="P37" s="118"/>
      <c r="Q37" s="93"/>
      <c r="R37" s="20" t="s">
        <v>188</v>
      </c>
      <c r="S37" s="37" t="s">
        <v>179</v>
      </c>
      <c r="T37" s="27" t="s">
        <v>320</v>
      </c>
      <c r="U37" s="27">
        <v>94</v>
      </c>
      <c r="V37" s="27">
        <f t="shared" si="7"/>
        <v>67</v>
      </c>
      <c r="W37" s="27">
        <v>27</v>
      </c>
      <c r="X37" s="43">
        <f t="shared" si="2"/>
        <v>0.71276595744680848</v>
      </c>
      <c r="Y37" s="48"/>
    </row>
    <row r="38" spans="1:25" ht="19.5" customHeight="1">
      <c r="A38" s="81"/>
      <c r="B38" s="8" t="s">
        <v>125</v>
      </c>
      <c r="C38" s="85"/>
      <c r="D38" s="9">
        <v>44</v>
      </c>
      <c r="E38" s="9">
        <f t="shared" si="6"/>
        <v>33</v>
      </c>
      <c r="F38" s="7">
        <v>11</v>
      </c>
      <c r="G38" s="42">
        <f t="shared" si="3"/>
        <v>0.75</v>
      </c>
      <c r="H38" s="118"/>
      <c r="I38" s="77"/>
      <c r="J38" s="38" t="s">
        <v>81</v>
      </c>
      <c r="K38" s="117"/>
      <c r="L38" s="27">
        <v>45</v>
      </c>
      <c r="M38" s="27">
        <f t="shared" si="4"/>
        <v>38</v>
      </c>
      <c r="N38" s="27">
        <v>7</v>
      </c>
      <c r="O38" s="42">
        <f t="shared" si="5"/>
        <v>0.84444444444444444</v>
      </c>
      <c r="P38" s="118"/>
      <c r="Q38" s="93"/>
      <c r="R38" s="20" t="s">
        <v>188</v>
      </c>
      <c r="S38" s="37" t="s">
        <v>180</v>
      </c>
      <c r="T38" s="27" t="s">
        <v>168</v>
      </c>
      <c r="U38" s="27">
        <v>94</v>
      </c>
      <c r="V38" s="27">
        <f t="shared" si="7"/>
        <v>74</v>
      </c>
      <c r="W38" s="27">
        <v>20</v>
      </c>
      <c r="X38" s="43">
        <f t="shared" si="2"/>
        <v>0.78723404255319152</v>
      </c>
      <c r="Y38" s="48"/>
    </row>
    <row r="39" spans="1:25" ht="19.5" customHeight="1">
      <c r="A39" s="81"/>
      <c r="B39" s="8" t="s">
        <v>126</v>
      </c>
      <c r="C39" s="85"/>
      <c r="D39" s="9">
        <v>42</v>
      </c>
      <c r="E39" s="9">
        <f t="shared" si="6"/>
        <v>36</v>
      </c>
      <c r="F39" s="7">
        <v>6</v>
      </c>
      <c r="G39" s="42">
        <f t="shared" si="3"/>
        <v>0.8571428571428571</v>
      </c>
      <c r="H39" s="118"/>
      <c r="I39" s="122" t="s">
        <v>329</v>
      </c>
      <c r="J39" s="38" t="s">
        <v>137</v>
      </c>
      <c r="K39" s="119" t="s">
        <v>228</v>
      </c>
      <c r="L39" s="27">
        <v>20</v>
      </c>
      <c r="M39" s="27">
        <f t="shared" si="4"/>
        <v>10</v>
      </c>
      <c r="N39" s="27">
        <v>10</v>
      </c>
      <c r="O39" s="42">
        <f t="shared" si="5"/>
        <v>0.5</v>
      </c>
      <c r="P39" s="118">
        <f>(M39+M40+M41+M42+M43)/(L39+L40+L41+L42+L43)</f>
        <v>0.4861111111111111</v>
      </c>
      <c r="Q39" s="93"/>
      <c r="R39" s="16" t="s">
        <v>189</v>
      </c>
      <c r="S39" s="37" t="s">
        <v>181</v>
      </c>
      <c r="T39" s="27" t="s">
        <v>19</v>
      </c>
      <c r="U39" s="27">
        <v>49</v>
      </c>
      <c r="V39" s="27">
        <f t="shared" si="7"/>
        <v>44</v>
      </c>
      <c r="W39" s="27">
        <v>5</v>
      </c>
      <c r="X39" s="43">
        <f t="shared" si="2"/>
        <v>0.89795918367346939</v>
      </c>
      <c r="Y39" s="48"/>
    </row>
    <row r="40" spans="1:25" ht="19.5" customHeight="1">
      <c r="A40" s="81"/>
      <c r="B40" s="8" t="s">
        <v>127</v>
      </c>
      <c r="C40" s="85"/>
      <c r="D40" s="9">
        <v>71</v>
      </c>
      <c r="E40" s="9">
        <f t="shared" si="6"/>
        <v>66</v>
      </c>
      <c r="F40" s="7">
        <v>5</v>
      </c>
      <c r="G40" s="42">
        <f t="shared" si="3"/>
        <v>0.92957746478873238</v>
      </c>
      <c r="H40" s="118"/>
      <c r="I40" s="77"/>
      <c r="J40" s="38" t="s">
        <v>61</v>
      </c>
      <c r="K40" s="117"/>
      <c r="L40" s="27">
        <v>7</v>
      </c>
      <c r="M40" s="27">
        <f t="shared" si="4"/>
        <v>7</v>
      </c>
      <c r="N40" s="27">
        <v>0</v>
      </c>
      <c r="O40" s="42">
        <f t="shared" si="5"/>
        <v>1</v>
      </c>
      <c r="P40" s="118"/>
      <c r="Q40" s="94"/>
      <c r="R40" s="5" t="s">
        <v>191</v>
      </c>
      <c r="S40" s="37" t="s">
        <v>182</v>
      </c>
      <c r="T40" s="27" t="s">
        <v>15</v>
      </c>
      <c r="U40" s="27">
        <v>63</v>
      </c>
      <c r="V40" s="27">
        <f t="shared" si="7"/>
        <v>36</v>
      </c>
      <c r="W40" s="27">
        <v>27</v>
      </c>
      <c r="X40" s="43">
        <f t="shared" si="2"/>
        <v>0.5714285714285714</v>
      </c>
      <c r="Y40" s="48"/>
    </row>
    <row r="41" spans="1:25" ht="19.5" customHeight="1">
      <c r="A41" s="81"/>
      <c r="B41" s="8" t="s">
        <v>128</v>
      </c>
      <c r="C41" s="85"/>
      <c r="D41" s="9">
        <v>37</v>
      </c>
      <c r="E41" s="9">
        <f t="shared" si="6"/>
        <v>32</v>
      </c>
      <c r="F41" s="7">
        <v>5</v>
      </c>
      <c r="G41" s="42">
        <f t="shared" si="3"/>
        <v>0.86486486486486491</v>
      </c>
      <c r="H41" s="118"/>
      <c r="I41" s="77"/>
      <c r="J41" s="38" t="s">
        <v>138</v>
      </c>
      <c r="K41" s="117"/>
      <c r="L41" s="27">
        <v>74</v>
      </c>
      <c r="M41" s="27">
        <f t="shared" si="4"/>
        <v>35</v>
      </c>
      <c r="N41" s="27">
        <v>39</v>
      </c>
      <c r="O41" s="42">
        <f t="shared" si="5"/>
        <v>0.47297297297297297</v>
      </c>
      <c r="P41" s="118"/>
      <c r="Q41" s="85" t="s">
        <v>8</v>
      </c>
      <c r="R41" s="85"/>
      <c r="S41" s="85"/>
      <c r="T41" s="85"/>
      <c r="U41" s="2">
        <f>SUM(U3:U40)</f>
        <v>3051</v>
      </c>
      <c r="V41" s="2">
        <f t="shared" ref="V41:W41" si="8">SUM(V3:V40)</f>
        <v>1910</v>
      </c>
      <c r="W41" s="2">
        <f t="shared" si="8"/>
        <v>1141</v>
      </c>
      <c r="X41" s="2"/>
      <c r="Y41" s="2"/>
    </row>
    <row r="42" spans="1:25" ht="19.5" customHeight="1">
      <c r="A42" s="81"/>
      <c r="B42" s="8" t="s">
        <v>129</v>
      </c>
      <c r="C42" s="85"/>
      <c r="D42" s="9">
        <v>45</v>
      </c>
      <c r="E42" s="9">
        <f t="shared" si="6"/>
        <v>35</v>
      </c>
      <c r="F42" s="9">
        <v>10</v>
      </c>
      <c r="G42" s="42">
        <f t="shared" si="3"/>
        <v>0.77777777777777779</v>
      </c>
      <c r="H42" s="118"/>
      <c r="I42" s="77"/>
      <c r="J42" s="38" t="s">
        <v>139</v>
      </c>
      <c r="K42" s="117"/>
      <c r="L42" s="27">
        <v>21</v>
      </c>
      <c r="M42" s="27">
        <f t="shared" si="4"/>
        <v>12</v>
      </c>
      <c r="N42" s="27">
        <v>9</v>
      </c>
      <c r="O42" s="42">
        <f t="shared" si="5"/>
        <v>0.5714285714285714</v>
      </c>
      <c r="P42" s="118"/>
    </row>
    <row r="43" spans="1:25" ht="19.5" customHeight="1">
      <c r="A43" s="81"/>
      <c r="B43" s="8" t="s">
        <v>130</v>
      </c>
      <c r="C43" s="85"/>
      <c r="D43" s="9">
        <v>11</v>
      </c>
      <c r="E43" s="9">
        <f t="shared" si="6"/>
        <v>8</v>
      </c>
      <c r="F43" s="9">
        <v>3</v>
      </c>
      <c r="G43" s="42">
        <f t="shared" si="3"/>
        <v>0.72727272727272729</v>
      </c>
      <c r="H43" s="118"/>
      <c r="I43" s="77"/>
      <c r="J43" s="38" t="s">
        <v>140</v>
      </c>
      <c r="K43" s="117"/>
      <c r="L43" s="27">
        <v>22</v>
      </c>
      <c r="M43" s="27">
        <f t="shared" si="4"/>
        <v>6</v>
      </c>
      <c r="N43" s="27">
        <v>16</v>
      </c>
      <c r="O43" s="42">
        <f t="shared" si="5"/>
        <v>0.27272727272727271</v>
      </c>
      <c r="P43" s="118"/>
      <c r="Q43" s="77" t="s">
        <v>183</v>
      </c>
      <c r="R43" s="77"/>
      <c r="S43" s="77" t="s">
        <v>184</v>
      </c>
      <c r="T43" s="77"/>
      <c r="U43" s="77" t="s">
        <v>185</v>
      </c>
      <c r="V43" s="77"/>
      <c r="W43" s="81" t="s">
        <v>204</v>
      </c>
      <c r="X43" s="81"/>
      <c r="Y43" s="81"/>
    </row>
    <row r="44" spans="1:25" ht="19.5" customHeight="1">
      <c r="A44" s="81"/>
      <c r="B44" s="8" t="s">
        <v>131</v>
      </c>
      <c r="C44" s="85"/>
      <c r="D44" s="9">
        <v>6</v>
      </c>
      <c r="E44" s="9">
        <f t="shared" si="6"/>
        <v>4</v>
      </c>
      <c r="F44" s="9">
        <v>2</v>
      </c>
      <c r="G44" s="42">
        <f t="shared" si="3"/>
        <v>0.66666666666666663</v>
      </c>
      <c r="H44" s="118"/>
      <c r="I44" s="122" t="s">
        <v>330</v>
      </c>
      <c r="J44" s="38" t="s">
        <v>93</v>
      </c>
      <c r="K44" s="117" t="s">
        <v>16</v>
      </c>
      <c r="L44" s="27">
        <v>53</v>
      </c>
      <c r="M44" s="27">
        <f t="shared" si="4"/>
        <v>48</v>
      </c>
      <c r="N44" s="27">
        <v>5</v>
      </c>
      <c r="O44" s="42">
        <f t="shared" si="5"/>
        <v>0.90566037735849059</v>
      </c>
      <c r="P44" s="118">
        <f>(M44+M45+M46+M47+M48+M49)/(L44+L45+L46+L47+L48+L49)</f>
        <v>0.87707641196013286</v>
      </c>
      <c r="Q44" s="77"/>
      <c r="R44" s="77"/>
      <c r="S44" s="77"/>
      <c r="T44" s="77"/>
      <c r="U44" s="77"/>
      <c r="V44" s="77"/>
      <c r="W44" s="81"/>
      <c r="X44" s="81"/>
      <c r="Y44" s="81"/>
    </row>
    <row r="45" spans="1:25" ht="26.25" customHeight="1">
      <c r="A45" s="81"/>
      <c r="B45" s="8" t="s">
        <v>132</v>
      </c>
      <c r="C45" s="85"/>
      <c r="D45" s="9">
        <v>28</v>
      </c>
      <c r="E45" s="9">
        <f t="shared" si="6"/>
        <v>23</v>
      </c>
      <c r="F45" s="9">
        <v>5</v>
      </c>
      <c r="G45" s="42">
        <f t="shared" si="3"/>
        <v>0.8214285714285714</v>
      </c>
      <c r="H45" s="118"/>
      <c r="I45" s="77"/>
      <c r="J45" s="38" t="s">
        <v>94</v>
      </c>
      <c r="K45" s="117"/>
      <c r="L45" s="27">
        <v>43</v>
      </c>
      <c r="M45" s="27">
        <f t="shared" si="4"/>
        <v>40</v>
      </c>
      <c r="N45" s="27">
        <v>3</v>
      </c>
      <c r="O45" s="42">
        <f t="shared" si="5"/>
        <v>0.93023255813953487</v>
      </c>
      <c r="P45" s="118"/>
      <c r="Q45" s="75">
        <f>D50+L50+U41</f>
        <v>7273</v>
      </c>
      <c r="R45" s="76"/>
      <c r="S45" s="75">
        <f>E50+M50+V41</f>
        <v>4988</v>
      </c>
      <c r="T45" s="76"/>
      <c r="U45" s="108">
        <f>S45/Q45</f>
        <v>0.68582428158944042</v>
      </c>
      <c r="V45" s="109"/>
      <c r="W45" s="78"/>
      <c r="X45" s="79"/>
      <c r="Y45" s="80"/>
    </row>
    <row r="46" spans="1:25" ht="24.75" customHeight="1">
      <c r="A46" s="81"/>
      <c r="B46" s="8" t="s">
        <v>133</v>
      </c>
      <c r="C46" s="85"/>
      <c r="D46" s="9">
        <v>28</v>
      </c>
      <c r="E46" s="9">
        <f t="shared" si="6"/>
        <v>21</v>
      </c>
      <c r="F46" s="9">
        <v>7</v>
      </c>
      <c r="G46" s="42">
        <f t="shared" si="3"/>
        <v>0.75</v>
      </c>
      <c r="H46" s="118"/>
      <c r="I46" s="77"/>
      <c r="J46" s="38" t="s">
        <v>95</v>
      </c>
      <c r="K46" s="117"/>
      <c r="L46" s="27">
        <v>29</v>
      </c>
      <c r="M46" s="27">
        <f t="shared" si="4"/>
        <v>29</v>
      </c>
      <c r="N46" s="27">
        <v>0</v>
      </c>
      <c r="O46" s="42">
        <f t="shared" si="5"/>
        <v>1</v>
      </c>
      <c r="P46" s="118"/>
      <c r="Q46" s="75" t="s">
        <v>183</v>
      </c>
      <c r="R46" s="76"/>
      <c r="S46" s="75" t="s">
        <v>184</v>
      </c>
      <c r="T46" s="76"/>
      <c r="U46" s="75" t="s">
        <v>185</v>
      </c>
      <c r="V46" s="76"/>
      <c r="W46" s="78" t="s">
        <v>209</v>
      </c>
      <c r="X46" s="79"/>
      <c r="Y46" s="80"/>
    </row>
    <row r="47" spans="1:25" ht="19.5" customHeight="1">
      <c r="A47" s="81"/>
      <c r="B47" s="8" t="s">
        <v>134</v>
      </c>
      <c r="C47" s="85"/>
      <c r="D47" s="9">
        <v>90</v>
      </c>
      <c r="E47" s="9">
        <f t="shared" si="6"/>
        <v>79</v>
      </c>
      <c r="F47" s="9">
        <v>11</v>
      </c>
      <c r="G47" s="42">
        <f t="shared" si="3"/>
        <v>0.87777777777777777</v>
      </c>
      <c r="H47" s="118"/>
      <c r="I47" s="77"/>
      <c r="J47" s="38" t="s">
        <v>96</v>
      </c>
      <c r="K47" s="117"/>
      <c r="L47" s="27">
        <v>107</v>
      </c>
      <c r="M47" s="27">
        <f t="shared" si="4"/>
        <v>85</v>
      </c>
      <c r="N47" s="27">
        <v>22</v>
      </c>
      <c r="O47" s="42">
        <f t="shared" si="5"/>
        <v>0.79439252336448596</v>
      </c>
      <c r="P47" s="118"/>
      <c r="Q47" s="81">
        <f>D50+L50+U41-D48-D49-U4-U7-U13-U28</f>
        <v>6640</v>
      </c>
      <c r="R47" s="81"/>
      <c r="S47" s="77">
        <f>E50+M50+V41</f>
        <v>4988</v>
      </c>
      <c r="T47" s="77"/>
      <c r="U47" s="110">
        <f>S47/Q47</f>
        <v>0.75120481927710847</v>
      </c>
      <c r="V47" s="111"/>
      <c r="W47" s="72" t="s">
        <v>213</v>
      </c>
      <c r="X47" s="72"/>
      <c r="Y47" s="72"/>
    </row>
    <row r="48" spans="1:25" ht="19.5" customHeight="1">
      <c r="A48" s="87" t="s">
        <v>3</v>
      </c>
      <c r="B48" s="88"/>
      <c r="C48" s="89"/>
      <c r="D48" s="41">
        <v>162</v>
      </c>
      <c r="E48" s="41">
        <f t="shared" si="6"/>
        <v>0</v>
      </c>
      <c r="F48" s="41">
        <v>162</v>
      </c>
      <c r="G48" s="46">
        <f t="shared" si="3"/>
        <v>0</v>
      </c>
      <c r="H48" s="26">
        <v>0</v>
      </c>
      <c r="I48" s="77"/>
      <c r="J48" s="38" t="s">
        <v>97</v>
      </c>
      <c r="K48" s="117"/>
      <c r="L48" s="27">
        <v>44</v>
      </c>
      <c r="M48" s="27">
        <f t="shared" si="4"/>
        <v>38</v>
      </c>
      <c r="N48" s="27">
        <v>6</v>
      </c>
      <c r="O48" s="42">
        <f t="shared" si="5"/>
        <v>0.86363636363636365</v>
      </c>
      <c r="P48" s="118"/>
      <c r="Q48" s="81"/>
      <c r="R48" s="81"/>
      <c r="S48" s="77"/>
      <c r="T48" s="77"/>
      <c r="U48" s="112"/>
      <c r="V48" s="113"/>
      <c r="W48" s="72"/>
      <c r="X48" s="72"/>
      <c r="Y48" s="72"/>
    </row>
    <row r="49" spans="1:25" ht="19.5" customHeight="1">
      <c r="A49" s="87" t="s">
        <v>5</v>
      </c>
      <c r="B49" s="88"/>
      <c r="C49" s="89"/>
      <c r="D49" s="41">
        <v>54</v>
      </c>
      <c r="E49" s="41">
        <f t="shared" si="6"/>
        <v>0</v>
      </c>
      <c r="F49" s="41">
        <v>54</v>
      </c>
      <c r="G49" s="46">
        <f t="shared" si="3"/>
        <v>0</v>
      </c>
      <c r="H49" s="26">
        <v>0</v>
      </c>
      <c r="I49" s="77"/>
      <c r="J49" s="38" t="s">
        <v>98</v>
      </c>
      <c r="K49" s="117"/>
      <c r="L49" s="27">
        <v>25</v>
      </c>
      <c r="M49" s="27">
        <f t="shared" si="4"/>
        <v>24</v>
      </c>
      <c r="N49" s="27">
        <v>1</v>
      </c>
      <c r="O49" s="42">
        <f t="shared" si="5"/>
        <v>0.96</v>
      </c>
      <c r="P49" s="118"/>
      <c r="Q49" s="81"/>
      <c r="R49" s="81"/>
      <c r="S49" s="77"/>
      <c r="T49" s="77"/>
      <c r="U49" s="114"/>
      <c r="V49" s="115"/>
      <c r="W49" s="72"/>
      <c r="X49" s="72"/>
      <c r="Y49" s="72"/>
    </row>
    <row r="50" spans="1:25" ht="19.5" customHeight="1">
      <c r="A50" s="81" t="s">
        <v>8</v>
      </c>
      <c r="B50" s="81"/>
      <c r="C50" s="81"/>
      <c r="D50" s="9">
        <f>SUM(D3:D49)</f>
        <v>2517</v>
      </c>
      <c r="E50" s="9">
        <f t="shared" ref="E50:F50" si="9">SUM(E3:E49)</f>
        <v>1735</v>
      </c>
      <c r="F50" s="9">
        <f t="shared" si="9"/>
        <v>782</v>
      </c>
      <c r="G50" s="35"/>
      <c r="H50" s="36"/>
      <c r="I50" s="78" t="s">
        <v>8</v>
      </c>
      <c r="J50" s="79"/>
      <c r="K50" s="80"/>
      <c r="L50" s="9">
        <f>SUM(L3:L49)</f>
        <v>1705</v>
      </c>
      <c r="M50" s="9">
        <f>SUM(M3:M49)</f>
        <v>1343</v>
      </c>
      <c r="N50" s="9">
        <f>SUM(N3:N49)</f>
        <v>362</v>
      </c>
      <c r="O50" s="9"/>
      <c r="P50" s="9"/>
    </row>
    <row r="52" spans="1:25">
      <c r="B52" s="99" t="s">
        <v>216</v>
      </c>
      <c r="C52" s="99"/>
      <c r="E52" s="99"/>
      <c r="F52" s="99"/>
      <c r="J52" s="99" t="s">
        <v>294</v>
      </c>
      <c r="K52" s="99"/>
      <c r="Q52" s="99" t="s">
        <v>218</v>
      </c>
      <c r="R52" s="99"/>
    </row>
    <row r="53" spans="1:25">
      <c r="B53" s="99"/>
      <c r="C53" s="99"/>
      <c r="E53" s="99"/>
      <c r="F53" s="99"/>
      <c r="J53" s="99"/>
      <c r="K53" s="99"/>
      <c r="Q53" s="99"/>
      <c r="R53" s="99"/>
    </row>
  </sheetData>
  <mergeCells count="66">
    <mergeCell ref="W46:Y46"/>
    <mergeCell ref="Q52:R53"/>
    <mergeCell ref="A48:C48"/>
    <mergeCell ref="A49:C49"/>
    <mergeCell ref="A50:C50"/>
    <mergeCell ref="I50:K50"/>
    <mergeCell ref="B52:C53"/>
    <mergeCell ref="E52:F53"/>
    <mergeCell ref="J52:K53"/>
    <mergeCell ref="Q47:R49"/>
    <mergeCell ref="A35:A47"/>
    <mergeCell ref="C35:C47"/>
    <mergeCell ref="H35:H47"/>
    <mergeCell ref="S47:T49"/>
    <mergeCell ref="U47:V49"/>
    <mergeCell ref="W47:Y49"/>
    <mergeCell ref="I44:I49"/>
    <mergeCell ref="K44:K49"/>
    <mergeCell ref="P44:P49"/>
    <mergeCell ref="Q45:R45"/>
    <mergeCell ref="S45:T45"/>
    <mergeCell ref="U45:V45"/>
    <mergeCell ref="W43:Y44"/>
    <mergeCell ref="I39:I43"/>
    <mergeCell ref="K39:K43"/>
    <mergeCell ref="W45:Y45"/>
    <mergeCell ref="Q46:R46"/>
    <mergeCell ref="S46:T46"/>
    <mergeCell ref="U46:V46"/>
    <mergeCell ref="P39:P43"/>
    <mergeCell ref="Q41:T41"/>
    <mergeCell ref="Q43:R44"/>
    <mergeCell ref="S43:T44"/>
    <mergeCell ref="U43:V44"/>
    <mergeCell ref="P16:P22"/>
    <mergeCell ref="P23:P26"/>
    <mergeCell ref="A25:A34"/>
    <mergeCell ref="C25:C34"/>
    <mergeCell ref="H25:H34"/>
    <mergeCell ref="I27:I31"/>
    <mergeCell ref="A17:A24"/>
    <mergeCell ref="C17:C24"/>
    <mergeCell ref="H17:H24"/>
    <mergeCell ref="I23:I26"/>
    <mergeCell ref="K23:K26"/>
    <mergeCell ref="K27:K31"/>
    <mergeCell ref="P27:P31"/>
    <mergeCell ref="I32:I38"/>
    <mergeCell ref="K32:K38"/>
    <mergeCell ref="P32:P38"/>
    <mergeCell ref="A1:Y1"/>
    <mergeCell ref="A3:A7"/>
    <mergeCell ref="C3:C7"/>
    <mergeCell ref="H3:H7"/>
    <mergeCell ref="I3:I8"/>
    <mergeCell ref="K3:K8"/>
    <mergeCell ref="P3:P8"/>
    <mergeCell ref="Q3:Q40"/>
    <mergeCell ref="A8:A16"/>
    <mergeCell ref="C8:C16"/>
    <mergeCell ref="H8:H16"/>
    <mergeCell ref="I9:I15"/>
    <mergeCell ref="K9:K15"/>
    <mergeCell ref="P9:P15"/>
    <mergeCell ref="I16:I22"/>
    <mergeCell ref="K16:K22"/>
  </mergeCells>
  <phoneticPr fontId="1" type="noConversion"/>
  <conditionalFormatting sqref="G3:H47 O3:P49 X3 X29:X40 X14:X27 X8:X12 X5:X6 Y14 Y16 Y18 Y10 Y12 Y8 Y6 Y4 U45:V45 U47:V49">
    <cfRule type="aboveAverage" dxfId="1" priority="1" aboveAverage="0"/>
  </conditionalFormatting>
  <conditionalFormatting sqref="G3:H47 O3:P49 X29:X40 X14:X27 X8:X12 X5:X6 X3 Y4 Y6 Y8 Y10 Y12 Y14 Y16 Y18 U45:V45 U47:V49">
    <cfRule type="iconSet" priority="2">
      <iconSet>
        <cfvo type="percent" val="0"/>
        <cfvo type="percent" val="60"/>
        <cfvo type="percent" val="80"/>
      </iconSet>
    </cfRule>
  </conditionalFormatting>
  <pageMargins left="0.23622047244094491" right="0.23622047244094491" top="0.35433070866141736" bottom="0.35433070866141736" header="0.31496062992125984" footer="0.31496062992125984"/>
  <pageSetup paperSize="9" scale="4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F74BB-ECEA-4105-A3B0-6BF4B03A7517}">
  <dimension ref="A1:Y84"/>
  <sheetViews>
    <sheetView topLeftCell="A26" zoomScale="70" zoomScaleNormal="70" workbookViewId="0">
      <selection activeCell="S59" sqref="S59"/>
    </sheetView>
  </sheetViews>
  <sheetFormatPr defaultRowHeight="16.5"/>
  <cols>
    <col min="1" max="1" width="9.5" bestFit="1" customWidth="1"/>
    <col min="2" max="7" width="10.625" customWidth="1"/>
    <col min="8" max="11" width="11.75" bestFit="1" customWidth="1"/>
    <col min="12" max="13" width="13.75" bestFit="1" customWidth="1"/>
    <col min="15" max="17" width="9.625" bestFit="1" customWidth="1"/>
  </cols>
  <sheetData>
    <row r="1" spans="1:25">
      <c r="A1" s="58"/>
      <c r="B1" s="58" t="s">
        <v>23</v>
      </c>
      <c r="C1" s="58" t="s">
        <v>219</v>
      </c>
      <c r="D1" s="58" t="s">
        <v>220</v>
      </c>
      <c r="E1" s="58" t="s">
        <v>221</v>
      </c>
      <c r="F1" s="58" t="s">
        <v>27</v>
      </c>
      <c r="G1" s="58" t="s">
        <v>28</v>
      </c>
      <c r="H1" s="58" t="s">
        <v>29</v>
      </c>
      <c r="I1" s="58" t="s">
        <v>30</v>
      </c>
      <c r="J1" s="58" t="s">
        <v>31</v>
      </c>
      <c r="K1" s="58" t="s">
        <v>32</v>
      </c>
      <c r="L1" s="58" t="s">
        <v>33</v>
      </c>
      <c r="M1" s="58" t="s">
        <v>34</v>
      </c>
      <c r="O1" s="58" t="s">
        <v>219</v>
      </c>
      <c r="P1" s="58" t="s">
        <v>220</v>
      </c>
      <c r="Q1" s="58" t="s">
        <v>221</v>
      </c>
      <c r="R1" s="58" t="s">
        <v>27</v>
      </c>
      <c r="S1" s="58" t="s">
        <v>28</v>
      </c>
      <c r="T1" s="58" t="s">
        <v>29</v>
      </c>
      <c r="U1" s="58" t="s">
        <v>30</v>
      </c>
      <c r="V1" s="58" t="s">
        <v>31</v>
      </c>
      <c r="W1" s="58" t="s">
        <v>32</v>
      </c>
      <c r="X1" s="58" t="s">
        <v>33</v>
      </c>
      <c r="Y1" s="58" t="s">
        <v>34</v>
      </c>
    </row>
    <row r="2" spans="1:25" ht="19.5">
      <c r="A2" s="37" t="s">
        <v>143</v>
      </c>
      <c r="B2" s="59">
        <v>0.9375</v>
      </c>
      <c r="C2" s="59">
        <v>0.90384615384615385</v>
      </c>
      <c r="D2" s="59">
        <v>0.86538461538461542</v>
      </c>
      <c r="E2" s="59">
        <v>0.875</v>
      </c>
      <c r="F2" s="62">
        <v>0.86363636363636365</v>
      </c>
      <c r="G2" s="62">
        <v>0.84444444444444444</v>
      </c>
      <c r="H2" s="63">
        <v>0.84782608695652173</v>
      </c>
      <c r="I2" s="57"/>
      <c r="J2" s="57"/>
      <c r="K2" s="57"/>
      <c r="L2" s="57"/>
      <c r="M2" s="57"/>
      <c r="N2" s="123" t="s">
        <v>226</v>
      </c>
      <c r="O2" s="61">
        <f>C2/B2</f>
        <v>0.96410256410256412</v>
      </c>
      <c r="P2" s="61">
        <f t="shared" ref="P2:S17" si="0">D2/C2</f>
        <v>0.95744680851063835</v>
      </c>
      <c r="Q2" s="61">
        <f t="shared" si="0"/>
        <v>1.0111111111111111</v>
      </c>
      <c r="R2" s="61">
        <f t="shared" si="0"/>
        <v>0.98701298701298701</v>
      </c>
      <c r="S2" s="61">
        <f t="shared" si="0"/>
        <v>0.97777777777777775</v>
      </c>
      <c r="T2" s="57"/>
      <c r="U2" s="57"/>
      <c r="V2" s="57"/>
      <c r="W2" s="57"/>
      <c r="X2" s="57"/>
      <c r="Y2" s="57"/>
    </row>
    <row r="3" spans="1:25" ht="19.5">
      <c r="A3" s="39" t="s">
        <v>144</v>
      </c>
      <c r="B3" s="59">
        <v>0</v>
      </c>
      <c r="C3" s="59">
        <v>0</v>
      </c>
      <c r="D3" s="59">
        <v>0</v>
      </c>
      <c r="E3" s="59">
        <v>0</v>
      </c>
      <c r="F3" s="62">
        <v>0</v>
      </c>
      <c r="G3" s="62">
        <v>0</v>
      </c>
      <c r="H3" s="63">
        <v>0</v>
      </c>
      <c r="I3" s="57"/>
      <c r="J3" s="57"/>
      <c r="K3" s="57"/>
      <c r="L3" s="57"/>
      <c r="M3" s="57"/>
      <c r="N3" s="124"/>
      <c r="O3" s="61"/>
      <c r="P3" s="61"/>
      <c r="Q3" s="61"/>
      <c r="R3" s="61"/>
      <c r="S3" s="61"/>
      <c r="T3" s="57"/>
      <c r="U3" s="57"/>
      <c r="V3" s="57"/>
      <c r="W3" s="57"/>
      <c r="X3" s="57"/>
      <c r="Y3" s="57"/>
    </row>
    <row r="4" spans="1:25" ht="19.5">
      <c r="A4" s="37" t="s">
        <v>146</v>
      </c>
      <c r="B4" s="59">
        <v>0.95833333333333337</v>
      </c>
      <c r="C4" s="59">
        <v>0.96</v>
      </c>
      <c r="D4" s="59">
        <v>0.93150684931506844</v>
      </c>
      <c r="E4" s="59">
        <v>0.95890410958904104</v>
      </c>
      <c r="F4" s="62">
        <v>0.90123456790123457</v>
      </c>
      <c r="G4" s="62">
        <v>0.89473684210526316</v>
      </c>
      <c r="H4" s="63">
        <v>0.82051282051282048</v>
      </c>
      <c r="I4" s="57"/>
      <c r="J4" s="57"/>
      <c r="K4" s="57"/>
      <c r="L4" s="57"/>
      <c r="M4" s="57"/>
      <c r="N4" s="124"/>
      <c r="O4" s="61">
        <f t="shared" ref="O4:O52" si="1">C4/B4</f>
        <v>1.0017391304347825</v>
      </c>
      <c r="P4" s="61">
        <f t="shared" si="0"/>
        <v>0.97031963470319638</v>
      </c>
      <c r="Q4" s="61">
        <f t="shared" si="0"/>
        <v>1.0294117647058822</v>
      </c>
      <c r="R4" s="61">
        <f t="shared" si="0"/>
        <v>0.93985890652557325</v>
      </c>
      <c r="S4" s="61">
        <f t="shared" si="0"/>
        <v>0.99279019466474405</v>
      </c>
      <c r="T4" s="57"/>
      <c r="U4" s="57"/>
      <c r="V4" s="57"/>
      <c r="W4" s="57"/>
      <c r="X4" s="57"/>
      <c r="Y4" s="57"/>
    </row>
    <row r="5" spans="1:25" ht="19.5">
      <c r="A5" s="37" t="s">
        <v>147</v>
      </c>
      <c r="B5" s="59">
        <v>0.57843137254901966</v>
      </c>
      <c r="C5" s="59">
        <v>0.60952380952380958</v>
      </c>
      <c r="D5" s="59">
        <v>0.6216216216216216</v>
      </c>
      <c r="E5" s="59">
        <v>0.5752212389380531</v>
      </c>
      <c r="F5" s="62">
        <v>0.58974358974358976</v>
      </c>
      <c r="G5" s="62">
        <v>0.6428571428571429</v>
      </c>
      <c r="H5" s="63">
        <v>0.64912280701754388</v>
      </c>
      <c r="I5" s="57"/>
      <c r="J5" s="57"/>
      <c r="K5" s="57"/>
      <c r="L5" s="57"/>
      <c r="M5" s="57"/>
      <c r="N5" s="124"/>
      <c r="O5" s="61">
        <f t="shared" si="1"/>
        <v>1.0537530266343826</v>
      </c>
      <c r="P5" s="61">
        <f t="shared" si="0"/>
        <v>1.0198479729729728</v>
      </c>
      <c r="Q5" s="61">
        <f t="shared" si="0"/>
        <v>0.92535590611773766</v>
      </c>
      <c r="R5" s="61">
        <f t="shared" si="0"/>
        <v>1.0252465483234714</v>
      </c>
      <c r="S5" s="61">
        <f t="shared" si="0"/>
        <v>1.0900621118012424</v>
      </c>
      <c r="T5" s="57"/>
      <c r="U5" s="57"/>
      <c r="V5" s="57"/>
      <c r="W5" s="57"/>
      <c r="X5" s="57"/>
      <c r="Y5" s="57"/>
    </row>
    <row r="6" spans="1:25" ht="19.5">
      <c r="A6" s="39" t="s">
        <v>210</v>
      </c>
      <c r="B6" s="59">
        <v>0</v>
      </c>
      <c r="C6" s="59">
        <v>0</v>
      </c>
      <c r="D6" s="59">
        <v>0</v>
      </c>
      <c r="E6" s="59">
        <v>0</v>
      </c>
      <c r="F6" s="62">
        <v>0</v>
      </c>
      <c r="G6" s="62">
        <v>0</v>
      </c>
      <c r="H6" s="63">
        <v>0</v>
      </c>
      <c r="I6" s="57"/>
      <c r="J6" s="57"/>
      <c r="K6" s="57"/>
      <c r="L6" s="57"/>
      <c r="M6" s="57"/>
      <c r="N6" s="124"/>
      <c r="O6" s="61"/>
      <c r="P6" s="61"/>
      <c r="Q6" s="61"/>
      <c r="R6" s="61"/>
      <c r="S6" s="61"/>
      <c r="T6" s="57"/>
      <c r="U6" s="57"/>
      <c r="V6" s="57"/>
      <c r="W6" s="57"/>
      <c r="X6" s="57"/>
      <c r="Y6" s="57"/>
    </row>
    <row r="7" spans="1:25" ht="19.5">
      <c r="A7" s="37" t="s">
        <v>149</v>
      </c>
      <c r="B7" s="59">
        <v>0.73469387755102045</v>
      </c>
      <c r="C7" s="59">
        <v>0.8125</v>
      </c>
      <c r="D7" s="59">
        <v>0.82978723404255317</v>
      </c>
      <c r="E7" s="59">
        <v>0.78723404255319152</v>
      </c>
      <c r="F7" s="62">
        <v>0.78723404255319152</v>
      </c>
      <c r="G7" s="62">
        <v>0.77083333333333337</v>
      </c>
      <c r="H7" s="63">
        <v>0.75</v>
      </c>
      <c r="I7" s="57"/>
      <c r="J7" s="57"/>
      <c r="K7" s="57"/>
      <c r="L7" s="57"/>
      <c r="M7" s="57"/>
      <c r="N7" s="124"/>
      <c r="O7" s="61">
        <f t="shared" si="1"/>
        <v>1.1059027777777777</v>
      </c>
      <c r="P7" s="61">
        <f t="shared" si="0"/>
        <v>1.0212765957446808</v>
      </c>
      <c r="Q7" s="61">
        <f t="shared" si="0"/>
        <v>0.94871794871794879</v>
      </c>
      <c r="R7" s="61">
        <f t="shared" si="0"/>
        <v>1</v>
      </c>
      <c r="S7" s="61">
        <f t="shared" si="0"/>
        <v>0.97916666666666663</v>
      </c>
      <c r="T7" s="57"/>
      <c r="U7" s="57"/>
      <c r="V7" s="57"/>
      <c r="W7" s="57"/>
      <c r="X7" s="57"/>
      <c r="Y7" s="57"/>
    </row>
    <row r="8" spans="1:25" ht="19.5">
      <c r="A8" s="37" t="s">
        <v>150</v>
      </c>
      <c r="B8" s="59">
        <v>0.74285714285714288</v>
      </c>
      <c r="C8" s="59">
        <v>0.74285714285714288</v>
      </c>
      <c r="D8" s="59">
        <v>0.75961538461538458</v>
      </c>
      <c r="E8" s="59">
        <v>0.75471698113207553</v>
      </c>
      <c r="F8" s="62">
        <v>0.72566371681415931</v>
      </c>
      <c r="G8" s="62">
        <v>0.72807017543859653</v>
      </c>
      <c r="H8" s="63">
        <v>0.7232142857142857</v>
      </c>
      <c r="I8" s="57"/>
      <c r="J8" s="57"/>
      <c r="K8" s="57"/>
      <c r="L8" s="57"/>
      <c r="M8" s="57"/>
      <c r="N8" s="124"/>
      <c r="O8" s="61">
        <f t="shared" si="1"/>
        <v>1</v>
      </c>
      <c r="P8" s="61">
        <f t="shared" si="0"/>
        <v>1.022559171597633</v>
      </c>
      <c r="Q8" s="61">
        <f t="shared" si="0"/>
        <v>0.99355146883209944</v>
      </c>
      <c r="R8" s="61">
        <f t="shared" si="0"/>
        <v>0.96150442477876097</v>
      </c>
      <c r="S8" s="61">
        <f t="shared" si="0"/>
        <v>1.0033162173727002</v>
      </c>
      <c r="T8" s="57"/>
      <c r="U8" s="57"/>
      <c r="V8" s="57"/>
      <c r="W8" s="57"/>
      <c r="X8" s="57"/>
      <c r="Y8" s="57"/>
    </row>
    <row r="9" spans="1:25" ht="19.5">
      <c r="A9" s="37" t="s">
        <v>151</v>
      </c>
      <c r="B9" s="59">
        <v>0.88235294117647056</v>
      </c>
      <c r="C9" s="59">
        <v>0.82558139534883723</v>
      </c>
      <c r="D9" s="59">
        <v>0.83529411764705885</v>
      </c>
      <c r="E9" s="59">
        <v>0.82758620689655171</v>
      </c>
      <c r="F9" s="62">
        <v>0.82222222222222219</v>
      </c>
      <c r="G9" s="62">
        <v>0.80232558139534882</v>
      </c>
      <c r="H9" s="63">
        <v>0.77011494252873558</v>
      </c>
      <c r="I9" s="57"/>
      <c r="J9" s="57"/>
      <c r="K9" s="57"/>
      <c r="L9" s="57"/>
      <c r="M9" s="57"/>
      <c r="N9" s="124"/>
      <c r="O9" s="61">
        <f t="shared" si="1"/>
        <v>0.93565891472868223</v>
      </c>
      <c r="P9" s="61">
        <f t="shared" si="0"/>
        <v>1.0117647058823529</v>
      </c>
      <c r="Q9" s="61">
        <f t="shared" si="0"/>
        <v>0.99077221952404071</v>
      </c>
      <c r="R9" s="61">
        <f t="shared" si="0"/>
        <v>0.99351851851851847</v>
      </c>
      <c r="S9" s="61">
        <f t="shared" si="0"/>
        <v>0.975801382778127</v>
      </c>
      <c r="T9" s="57"/>
      <c r="U9" s="57"/>
      <c r="V9" s="57"/>
      <c r="W9" s="57"/>
      <c r="X9" s="57"/>
      <c r="Y9" s="57"/>
    </row>
    <row r="10" spans="1:25" ht="19.5">
      <c r="A10" s="37" t="s">
        <v>152</v>
      </c>
      <c r="B10" s="59">
        <v>1</v>
      </c>
      <c r="C10" s="59">
        <v>0.98039215686274506</v>
      </c>
      <c r="D10" s="59">
        <v>0.98148148148148151</v>
      </c>
      <c r="E10" s="59">
        <v>0.94545454545454544</v>
      </c>
      <c r="F10" s="62">
        <v>0.94339622641509435</v>
      </c>
      <c r="G10" s="62">
        <v>0.92592592592592593</v>
      </c>
      <c r="H10" s="63">
        <v>0.92727272727272725</v>
      </c>
      <c r="I10" s="57"/>
      <c r="J10" s="57"/>
      <c r="K10" s="57"/>
      <c r="L10" s="57"/>
      <c r="M10" s="57"/>
      <c r="N10" s="124"/>
      <c r="O10" s="61">
        <f t="shared" si="1"/>
        <v>0.98039215686274506</v>
      </c>
      <c r="P10" s="61">
        <f t="shared" si="0"/>
        <v>1.0011111111111113</v>
      </c>
      <c r="Q10" s="61">
        <f t="shared" si="0"/>
        <v>0.96329331046312172</v>
      </c>
      <c r="R10" s="61">
        <f t="shared" si="0"/>
        <v>0.99782293178519599</v>
      </c>
      <c r="S10" s="61">
        <f t="shared" si="0"/>
        <v>0.98148148148148151</v>
      </c>
      <c r="T10" s="57"/>
      <c r="U10" s="57"/>
      <c r="V10" s="57"/>
      <c r="W10" s="57"/>
      <c r="X10" s="57"/>
      <c r="Y10" s="57"/>
    </row>
    <row r="11" spans="1:25" ht="19.5">
      <c r="A11" s="37" t="s">
        <v>153</v>
      </c>
      <c r="B11" s="59">
        <v>0.79104477611940294</v>
      </c>
      <c r="C11" s="59">
        <v>0.78260869565217395</v>
      </c>
      <c r="D11" s="59">
        <v>0.80303030303030298</v>
      </c>
      <c r="E11" s="59">
        <v>0.83561643835616439</v>
      </c>
      <c r="F11" s="62">
        <v>0.83098591549295775</v>
      </c>
      <c r="G11" s="62">
        <v>0.78082191780821919</v>
      </c>
      <c r="H11" s="63">
        <v>0.87671232876712324</v>
      </c>
      <c r="I11" s="57"/>
      <c r="J11" s="57"/>
      <c r="K11" s="57"/>
      <c r="L11" s="57"/>
      <c r="M11" s="57"/>
      <c r="N11" s="124"/>
      <c r="O11" s="61">
        <f t="shared" si="1"/>
        <v>0.98933552091878596</v>
      </c>
      <c r="P11" s="61">
        <f t="shared" si="0"/>
        <v>1.0260942760942759</v>
      </c>
      <c r="Q11" s="61">
        <f t="shared" si="0"/>
        <v>1.0405789609718274</v>
      </c>
      <c r="R11" s="61">
        <f t="shared" si="0"/>
        <v>0.99445855460632648</v>
      </c>
      <c r="S11" s="61">
        <f t="shared" si="0"/>
        <v>0.93963315532853497</v>
      </c>
      <c r="T11" s="57"/>
      <c r="U11" s="57"/>
      <c r="V11" s="57"/>
      <c r="W11" s="57"/>
      <c r="X11" s="57"/>
      <c r="Y11" s="57"/>
    </row>
    <row r="12" spans="1:25" ht="19.5">
      <c r="A12" s="39" t="s">
        <v>212</v>
      </c>
      <c r="B12" s="59">
        <v>0</v>
      </c>
      <c r="C12" s="59">
        <v>0</v>
      </c>
      <c r="D12" s="59">
        <v>0</v>
      </c>
      <c r="E12" s="59">
        <v>0</v>
      </c>
      <c r="F12" s="62">
        <v>0</v>
      </c>
      <c r="G12" s="62">
        <v>0</v>
      </c>
      <c r="H12" s="63">
        <v>0</v>
      </c>
      <c r="I12" s="57"/>
      <c r="J12" s="57"/>
      <c r="K12" s="57"/>
      <c r="L12" s="57"/>
      <c r="M12" s="57"/>
      <c r="N12" s="124"/>
      <c r="O12" s="61"/>
      <c r="P12" s="61"/>
      <c r="Q12" s="61"/>
      <c r="R12" s="61"/>
      <c r="S12" s="61"/>
      <c r="T12" s="57"/>
      <c r="U12" s="57"/>
      <c r="V12" s="57"/>
      <c r="W12" s="57"/>
      <c r="X12" s="57"/>
      <c r="Y12" s="57"/>
    </row>
    <row r="13" spans="1:25" ht="19.5">
      <c r="A13" s="37" t="s">
        <v>156</v>
      </c>
      <c r="B13" s="59">
        <v>0.93442622950819676</v>
      </c>
      <c r="C13" s="59">
        <v>0.93333333333333335</v>
      </c>
      <c r="D13" s="59">
        <v>0.91935483870967738</v>
      </c>
      <c r="E13" s="59">
        <v>0.88888888888888884</v>
      </c>
      <c r="F13" s="62">
        <v>0.875</v>
      </c>
      <c r="G13" s="62">
        <v>0.79710144927536231</v>
      </c>
      <c r="H13" s="63">
        <v>0.79411764705882348</v>
      </c>
      <c r="I13" s="57"/>
      <c r="J13" s="57"/>
      <c r="K13" s="57"/>
      <c r="L13" s="57"/>
      <c r="M13" s="57"/>
      <c r="N13" s="124"/>
      <c r="O13" s="61">
        <f t="shared" si="1"/>
        <v>0.99883040935672507</v>
      </c>
      <c r="P13" s="61">
        <f t="shared" si="0"/>
        <v>0.98502304147465436</v>
      </c>
      <c r="Q13" s="61">
        <f t="shared" si="0"/>
        <v>0.96686159844054576</v>
      </c>
      <c r="R13" s="61">
        <f t="shared" si="0"/>
        <v>0.984375</v>
      </c>
      <c r="S13" s="61">
        <f t="shared" si="0"/>
        <v>0.91097308488612838</v>
      </c>
      <c r="T13" s="57"/>
      <c r="U13" s="57"/>
      <c r="V13" s="57"/>
      <c r="W13" s="57"/>
      <c r="X13" s="57"/>
      <c r="Y13" s="57"/>
    </row>
    <row r="14" spans="1:25" ht="19.5">
      <c r="A14" s="37" t="s">
        <v>157</v>
      </c>
      <c r="B14" s="59">
        <v>0.96551724137931039</v>
      </c>
      <c r="C14" s="59">
        <v>0.96551724137931039</v>
      </c>
      <c r="D14" s="59">
        <v>0.96666666666666667</v>
      </c>
      <c r="E14" s="59">
        <v>0.94736842105263153</v>
      </c>
      <c r="F14" s="62">
        <v>0.94827586206896552</v>
      </c>
      <c r="G14" s="62">
        <v>0.94736842105263153</v>
      </c>
      <c r="H14" s="63">
        <v>0.93548387096774188</v>
      </c>
      <c r="I14" s="57"/>
      <c r="J14" s="57"/>
      <c r="K14" s="57"/>
      <c r="L14" s="57"/>
      <c r="M14" s="57"/>
      <c r="N14" s="124"/>
      <c r="O14" s="61">
        <f t="shared" si="1"/>
        <v>1</v>
      </c>
      <c r="P14" s="61">
        <f t="shared" si="0"/>
        <v>1.0011904761904762</v>
      </c>
      <c r="Q14" s="61">
        <f t="shared" si="0"/>
        <v>0.98003629764065325</v>
      </c>
      <c r="R14" s="61">
        <f t="shared" si="0"/>
        <v>1.0009578544061304</v>
      </c>
      <c r="S14" s="61">
        <f t="shared" si="0"/>
        <v>0.99904306220095684</v>
      </c>
      <c r="T14" s="57"/>
      <c r="U14" s="57"/>
      <c r="V14" s="57"/>
      <c r="W14" s="57"/>
      <c r="X14" s="57"/>
      <c r="Y14" s="57"/>
    </row>
    <row r="15" spans="1:25" ht="19.5">
      <c r="A15" s="37" t="s">
        <v>158</v>
      </c>
      <c r="B15" s="59">
        <v>0.609375</v>
      </c>
      <c r="C15" s="59">
        <v>0.61904761904761907</v>
      </c>
      <c r="D15" s="59">
        <v>0.6</v>
      </c>
      <c r="E15" s="59">
        <v>0.59677419354838712</v>
      </c>
      <c r="F15" s="62">
        <v>0.59701492537313428</v>
      </c>
      <c r="G15" s="62">
        <v>0.62857142857142856</v>
      </c>
      <c r="H15" s="63">
        <v>0.676056338028169</v>
      </c>
      <c r="I15" s="57"/>
      <c r="J15" s="57"/>
      <c r="K15" s="57"/>
      <c r="L15" s="57"/>
      <c r="M15" s="57"/>
      <c r="N15" s="124"/>
      <c r="O15" s="61">
        <f t="shared" si="1"/>
        <v>1.0158730158730158</v>
      </c>
      <c r="P15" s="61">
        <f t="shared" si="0"/>
        <v>0.96923076923076912</v>
      </c>
      <c r="Q15" s="61">
        <f t="shared" si="0"/>
        <v>0.99462365591397861</v>
      </c>
      <c r="R15" s="61">
        <f t="shared" si="0"/>
        <v>1.0004033884630898</v>
      </c>
      <c r="S15" s="61">
        <f t="shared" si="0"/>
        <v>1.0528571428571429</v>
      </c>
      <c r="T15" s="57"/>
      <c r="U15" s="57"/>
      <c r="V15" s="57"/>
      <c r="W15" s="57"/>
      <c r="X15" s="57"/>
      <c r="Y15" s="57"/>
    </row>
    <row r="16" spans="1:25" ht="19.5">
      <c r="A16" s="37" t="s">
        <v>159</v>
      </c>
      <c r="B16" s="59">
        <v>0.96610169491525422</v>
      </c>
      <c r="C16" s="59">
        <v>0.921875</v>
      </c>
      <c r="D16" s="59">
        <v>0.93220338983050843</v>
      </c>
      <c r="E16" s="59">
        <v>0.93846153846153846</v>
      </c>
      <c r="F16" s="62">
        <v>0.94915254237288138</v>
      </c>
      <c r="G16" s="62">
        <v>0.89830508474576276</v>
      </c>
      <c r="H16" s="63">
        <v>0.88135593220338981</v>
      </c>
      <c r="I16" s="57"/>
      <c r="J16" s="57"/>
      <c r="K16" s="57"/>
      <c r="L16" s="57"/>
      <c r="M16" s="57"/>
      <c r="N16" s="124"/>
      <c r="O16" s="61">
        <f t="shared" si="1"/>
        <v>0.95422149122807021</v>
      </c>
      <c r="P16" s="61">
        <f t="shared" si="0"/>
        <v>1.0112036771042803</v>
      </c>
      <c r="Q16" s="61">
        <f t="shared" si="0"/>
        <v>1.0067132867132869</v>
      </c>
      <c r="R16" s="61">
        <f t="shared" si="0"/>
        <v>1.0113920533481522</v>
      </c>
      <c r="S16" s="61">
        <f t="shared" si="0"/>
        <v>0.94642857142857151</v>
      </c>
      <c r="T16" s="57"/>
      <c r="U16" s="57"/>
      <c r="V16" s="57"/>
      <c r="W16" s="57"/>
      <c r="X16" s="57"/>
      <c r="Y16" s="57"/>
    </row>
    <row r="17" spans="1:25" ht="19.5">
      <c r="A17" s="38" t="s">
        <v>160</v>
      </c>
      <c r="B17" s="59">
        <v>0.41666666666666669</v>
      </c>
      <c r="C17" s="59">
        <v>0.39473684210526316</v>
      </c>
      <c r="D17" s="59">
        <v>0.38532110091743121</v>
      </c>
      <c r="E17" s="59">
        <v>0.4144144144144144</v>
      </c>
      <c r="F17" s="62">
        <v>0.59259259259259256</v>
      </c>
      <c r="G17" s="62">
        <v>0.65714285714285714</v>
      </c>
      <c r="H17" s="63">
        <v>0.70642201834862384</v>
      </c>
      <c r="I17" s="57"/>
      <c r="J17" s="57"/>
      <c r="K17" s="57"/>
      <c r="L17" s="57"/>
      <c r="M17" s="57"/>
      <c r="N17" s="124"/>
      <c r="O17" s="61">
        <f t="shared" si="1"/>
        <v>0.94736842105263153</v>
      </c>
      <c r="P17" s="61">
        <f t="shared" si="0"/>
        <v>0.97614678899082574</v>
      </c>
      <c r="Q17" s="61">
        <f t="shared" si="0"/>
        <v>1.0755040755040755</v>
      </c>
      <c r="R17" s="61">
        <f t="shared" si="0"/>
        <v>1.4299516908212559</v>
      </c>
      <c r="S17" s="61">
        <f t="shared" si="0"/>
        <v>1.1089285714285715</v>
      </c>
      <c r="T17" s="57"/>
      <c r="U17" s="57"/>
      <c r="V17" s="57"/>
      <c r="W17" s="57"/>
      <c r="X17" s="57"/>
      <c r="Y17" s="57"/>
    </row>
    <row r="18" spans="1:25" ht="19.5">
      <c r="A18" s="37" t="s">
        <v>161</v>
      </c>
      <c r="B18" s="59">
        <v>0.73493975903614461</v>
      </c>
      <c r="C18" s="59">
        <v>0.75609756097560976</v>
      </c>
      <c r="D18" s="59">
        <v>0.72839506172839508</v>
      </c>
      <c r="E18" s="59">
        <v>0.77777777777777779</v>
      </c>
      <c r="F18" s="62">
        <v>0.78481012658227844</v>
      </c>
      <c r="G18" s="62">
        <v>0.8</v>
      </c>
      <c r="H18" s="63">
        <v>0.84615384615384615</v>
      </c>
      <c r="I18" s="57"/>
      <c r="J18" s="57"/>
      <c r="K18" s="57"/>
      <c r="L18" s="57"/>
      <c r="M18" s="57"/>
      <c r="N18" s="124"/>
      <c r="O18" s="61">
        <f t="shared" si="1"/>
        <v>1.0287884846061575</v>
      </c>
      <c r="P18" s="61">
        <f t="shared" ref="P18:P52" si="2">D18/C18</f>
        <v>0.96336121067303859</v>
      </c>
      <c r="Q18" s="61">
        <f t="shared" ref="Q18:Q52" si="3">E18/D18</f>
        <v>1.0677966101694916</v>
      </c>
      <c r="R18" s="61">
        <f t="shared" ref="R18:S52" si="4">F18/E18</f>
        <v>1.0090415913200723</v>
      </c>
      <c r="S18" s="61">
        <f t="shared" si="4"/>
        <v>1.0193548387096776</v>
      </c>
      <c r="T18" s="57"/>
      <c r="U18" s="57"/>
      <c r="V18" s="57"/>
      <c r="W18" s="57"/>
      <c r="X18" s="57"/>
      <c r="Y18" s="57"/>
    </row>
    <row r="19" spans="1:25" ht="19.5">
      <c r="A19" s="37" t="s">
        <v>162</v>
      </c>
      <c r="B19" s="59">
        <v>0.90789473684210531</v>
      </c>
      <c r="C19" s="59">
        <v>0.8902439024390244</v>
      </c>
      <c r="D19" s="59">
        <v>0.91860465116279066</v>
      </c>
      <c r="E19" s="59">
        <v>0.89655172413793105</v>
      </c>
      <c r="F19" s="62">
        <v>0.8539325842696629</v>
      </c>
      <c r="G19" s="62">
        <v>0.9438202247191011</v>
      </c>
      <c r="H19" s="63">
        <v>0.89320388349514568</v>
      </c>
      <c r="I19" s="57"/>
      <c r="J19" s="57"/>
      <c r="K19" s="57"/>
      <c r="L19" s="57"/>
      <c r="M19" s="57"/>
      <c r="N19" s="124"/>
      <c r="O19" s="61">
        <f t="shared" si="1"/>
        <v>0.98055850123718624</v>
      </c>
      <c r="P19" s="61">
        <f t="shared" si="2"/>
        <v>1.0318572793883403</v>
      </c>
      <c r="Q19" s="61">
        <f t="shared" si="3"/>
        <v>0.97599301615015277</v>
      </c>
      <c r="R19" s="61">
        <f t="shared" si="4"/>
        <v>0.95246326707000861</v>
      </c>
      <c r="S19" s="61">
        <f t="shared" si="4"/>
        <v>1.1052631578947369</v>
      </c>
      <c r="T19" s="57"/>
      <c r="U19" s="57"/>
      <c r="V19" s="57"/>
      <c r="W19" s="57"/>
      <c r="X19" s="57"/>
      <c r="Y19" s="57"/>
    </row>
    <row r="20" spans="1:25" ht="19.5">
      <c r="A20" s="37" t="s">
        <v>163</v>
      </c>
      <c r="B20" s="59">
        <v>0.54838709677419351</v>
      </c>
      <c r="C20" s="59">
        <v>0.56451612903225812</v>
      </c>
      <c r="D20" s="59">
        <v>0.5901639344262295</v>
      </c>
      <c r="E20" s="59">
        <v>0.64516129032258063</v>
      </c>
      <c r="F20" s="62">
        <v>0.65079365079365081</v>
      </c>
      <c r="G20" s="62">
        <v>0.65573770491803274</v>
      </c>
      <c r="H20" s="63">
        <v>0.63934426229508201</v>
      </c>
      <c r="I20" s="57"/>
      <c r="J20" s="57"/>
      <c r="K20" s="57"/>
      <c r="L20" s="57"/>
      <c r="M20" s="57"/>
      <c r="N20" s="124"/>
      <c r="O20" s="61">
        <f t="shared" si="1"/>
        <v>1.0294117647058825</v>
      </c>
      <c r="P20" s="61">
        <f t="shared" si="2"/>
        <v>1.0454332552693206</v>
      </c>
      <c r="Q20" s="61">
        <f t="shared" si="3"/>
        <v>1.0931899641577061</v>
      </c>
      <c r="R20" s="61">
        <f t="shared" si="4"/>
        <v>1.0087301587301587</v>
      </c>
      <c r="S20" s="61">
        <f t="shared" si="4"/>
        <v>1.0075969612155138</v>
      </c>
      <c r="T20" s="57"/>
      <c r="U20" s="57"/>
      <c r="V20" s="57"/>
      <c r="W20" s="57"/>
      <c r="X20" s="57"/>
      <c r="Y20" s="57"/>
    </row>
    <row r="21" spans="1:25" ht="19.5">
      <c r="A21" s="37" t="s">
        <v>164</v>
      </c>
      <c r="B21" s="59">
        <v>0.71212121212121215</v>
      </c>
      <c r="C21" s="59">
        <v>0.69117647058823528</v>
      </c>
      <c r="D21" s="59">
        <v>0.75362318840579712</v>
      </c>
      <c r="E21" s="59">
        <v>0.75714285714285712</v>
      </c>
      <c r="F21" s="62">
        <v>0.77611940298507465</v>
      </c>
      <c r="G21" s="62">
        <v>0.75</v>
      </c>
      <c r="H21" s="63">
        <v>0.82352941176470584</v>
      </c>
      <c r="I21" s="57"/>
      <c r="J21" s="57"/>
      <c r="K21" s="57"/>
      <c r="L21" s="57"/>
      <c r="M21" s="57"/>
      <c r="N21" s="124"/>
      <c r="O21" s="61">
        <f t="shared" si="1"/>
        <v>0.97058823529411753</v>
      </c>
      <c r="P21" s="61">
        <f t="shared" si="2"/>
        <v>1.0903484427998766</v>
      </c>
      <c r="Q21" s="61">
        <f t="shared" si="3"/>
        <v>1.0046703296703297</v>
      </c>
      <c r="R21" s="61">
        <f t="shared" si="4"/>
        <v>1.0250633624331176</v>
      </c>
      <c r="S21" s="61">
        <f t="shared" si="4"/>
        <v>0.96634615384615385</v>
      </c>
      <c r="T21" s="57"/>
      <c r="U21" s="57"/>
      <c r="V21" s="57"/>
      <c r="W21" s="57"/>
      <c r="X21" s="57"/>
      <c r="Y21" s="57"/>
    </row>
    <row r="22" spans="1:25" ht="19.5">
      <c r="A22" s="37" t="s">
        <v>165</v>
      </c>
      <c r="B22" s="59">
        <v>0.9438202247191011</v>
      </c>
      <c r="C22" s="59">
        <v>0.9438202247191011</v>
      </c>
      <c r="D22" s="59">
        <v>0.89010989010989006</v>
      </c>
      <c r="E22" s="59">
        <v>0.8666666666666667</v>
      </c>
      <c r="F22" s="62">
        <v>0.81111111111111112</v>
      </c>
      <c r="G22" s="62">
        <v>0.80681818181818177</v>
      </c>
      <c r="H22" s="63">
        <v>0.77272727272727271</v>
      </c>
      <c r="I22" s="57"/>
      <c r="J22" s="57"/>
      <c r="K22" s="57"/>
      <c r="L22" s="57"/>
      <c r="M22" s="57"/>
      <c r="N22" s="124"/>
      <c r="O22" s="61">
        <f t="shared" si="1"/>
        <v>1</v>
      </c>
      <c r="P22" s="61">
        <f t="shared" si="2"/>
        <v>0.94309262166405017</v>
      </c>
      <c r="Q22" s="61">
        <f t="shared" si="3"/>
        <v>0.97366255144032932</v>
      </c>
      <c r="R22" s="61">
        <f t="shared" si="4"/>
        <v>0.9358974358974359</v>
      </c>
      <c r="S22" s="61">
        <f t="shared" si="4"/>
        <v>0.99470734744707345</v>
      </c>
      <c r="T22" s="57"/>
      <c r="U22" s="57"/>
      <c r="V22" s="57"/>
      <c r="W22" s="57"/>
      <c r="X22" s="57"/>
      <c r="Y22" s="57"/>
    </row>
    <row r="23" spans="1:25" ht="19.5">
      <c r="A23" s="37" t="s">
        <v>166</v>
      </c>
      <c r="B23" s="59">
        <v>0.69444444444444442</v>
      </c>
      <c r="C23" s="59">
        <v>0.78378378378378377</v>
      </c>
      <c r="D23" s="59">
        <v>0.65789473684210531</v>
      </c>
      <c r="E23" s="59">
        <v>0.53658536585365857</v>
      </c>
      <c r="F23" s="62">
        <v>0.63157894736842102</v>
      </c>
      <c r="G23" s="62">
        <v>0.78378378378378377</v>
      </c>
      <c r="H23" s="63">
        <v>0.81081081081081086</v>
      </c>
      <c r="I23" s="57"/>
      <c r="J23" s="57"/>
      <c r="K23" s="57"/>
      <c r="L23" s="57"/>
      <c r="M23" s="57"/>
      <c r="N23" s="124"/>
      <c r="O23" s="61">
        <f t="shared" si="1"/>
        <v>1.1286486486486487</v>
      </c>
      <c r="P23" s="61">
        <f t="shared" si="2"/>
        <v>0.83938294010889303</v>
      </c>
      <c r="Q23" s="61">
        <f t="shared" si="3"/>
        <v>0.81560975609756092</v>
      </c>
      <c r="R23" s="61">
        <f t="shared" si="4"/>
        <v>1.1770334928229664</v>
      </c>
      <c r="S23" s="61">
        <f t="shared" si="4"/>
        <v>1.2409909909909911</v>
      </c>
      <c r="T23" s="57"/>
      <c r="U23" s="57"/>
      <c r="V23" s="57"/>
      <c r="W23" s="57"/>
      <c r="X23" s="57"/>
      <c r="Y23" s="57"/>
    </row>
    <row r="24" spans="1:25" ht="19.5">
      <c r="A24" s="37" t="s">
        <v>167</v>
      </c>
      <c r="B24" s="59">
        <v>0.93939393939393945</v>
      </c>
      <c r="C24" s="59">
        <v>0.9285714285714286</v>
      </c>
      <c r="D24" s="59">
        <v>0.94202898550724634</v>
      </c>
      <c r="E24" s="59">
        <v>0.90909090909090906</v>
      </c>
      <c r="F24" s="62">
        <v>0.84615384615384615</v>
      </c>
      <c r="G24" s="62">
        <v>0.81944444444444442</v>
      </c>
      <c r="H24" s="63">
        <v>0.80821917808219179</v>
      </c>
      <c r="I24" s="57"/>
      <c r="J24" s="57"/>
      <c r="K24" s="57"/>
      <c r="L24" s="57"/>
      <c r="M24" s="57"/>
      <c r="N24" s="124"/>
      <c r="O24" s="61">
        <f t="shared" si="1"/>
        <v>0.98847926267281105</v>
      </c>
      <c r="P24" s="61">
        <f t="shared" si="2"/>
        <v>1.0144927536231882</v>
      </c>
      <c r="Q24" s="61">
        <f t="shared" si="3"/>
        <v>0.965034965034965</v>
      </c>
      <c r="R24" s="61">
        <f t="shared" si="4"/>
        <v>0.93076923076923079</v>
      </c>
      <c r="S24" s="61">
        <f t="shared" si="4"/>
        <v>0.96843434343434343</v>
      </c>
      <c r="T24" s="57"/>
      <c r="U24" s="57"/>
      <c r="V24" s="57"/>
      <c r="W24" s="57"/>
      <c r="X24" s="57"/>
      <c r="Y24" s="57"/>
    </row>
    <row r="25" spans="1:25" ht="19.5">
      <c r="A25" s="37" t="s">
        <v>169</v>
      </c>
      <c r="B25" s="59">
        <v>0.68965517241379315</v>
      </c>
      <c r="C25" s="59">
        <v>0.73076923076923073</v>
      </c>
      <c r="D25" s="59">
        <v>0.66666666666666663</v>
      </c>
      <c r="E25" s="59">
        <v>0.64516129032258063</v>
      </c>
      <c r="F25" s="62">
        <v>0.58823529411764708</v>
      </c>
      <c r="G25" s="62">
        <v>0.65625</v>
      </c>
      <c r="H25" s="63">
        <v>0.68571428571428572</v>
      </c>
      <c r="I25" s="57"/>
      <c r="J25" s="57"/>
      <c r="K25" s="57"/>
      <c r="L25" s="57"/>
      <c r="M25" s="57"/>
      <c r="N25" s="124"/>
      <c r="O25" s="61">
        <f t="shared" si="1"/>
        <v>1.0596153846153844</v>
      </c>
      <c r="P25" s="61">
        <f t="shared" si="2"/>
        <v>0.91228070175438591</v>
      </c>
      <c r="Q25" s="61">
        <f t="shared" si="3"/>
        <v>0.967741935483871</v>
      </c>
      <c r="R25" s="61">
        <f t="shared" si="4"/>
        <v>0.91176470588235303</v>
      </c>
      <c r="S25" s="61">
        <f t="shared" si="4"/>
        <v>1.1156249999999999</v>
      </c>
      <c r="T25" s="57"/>
      <c r="U25" s="57"/>
      <c r="V25" s="57"/>
      <c r="W25" s="57"/>
      <c r="X25" s="57"/>
      <c r="Y25" s="57"/>
    </row>
    <row r="26" spans="1:25" ht="19.5">
      <c r="A26" s="37" t="s">
        <v>170</v>
      </c>
      <c r="B26" s="59">
        <v>0.91463414634146345</v>
      </c>
      <c r="C26" s="59">
        <v>0.96341463414634143</v>
      </c>
      <c r="D26" s="59">
        <v>0.96202531645569622</v>
      </c>
      <c r="E26" s="59">
        <v>0.9642857142857143</v>
      </c>
      <c r="F26" s="62">
        <v>0.93902439024390238</v>
      </c>
      <c r="G26" s="62">
        <v>0.96296296296296291</v>
      </c>
      <c r="H26" s="63">
        <v>0.96341463414634143</v>
      </c>
      <c r="I26" s="57"/>
      <c r="J26" s="57"/>
      <c r="K26" s="57"/>
      <c r="L26" s="57"/>
      <c r="M26" s="57"/>
      <c r="N26" s="124"/>
      <c r="O26" s="61">
        <f t="shared" si="1"/>
        <v>1.0533333333333332</v>
      </c>
      <c r="P26" s="61">
        <f t="shared" si="2"/>
        <v>0.99855792340971006</v>
      </c>
      <c r="Q26" s="61">
        <f t="shared" si="3"/>
        <v>1.0023496240601504</v>
      </c>
      <c r="R26" s="61">
        <f t="shared" si="4"/>
        <v>0.97380307136404687</v>
      </c>
      <c r="S26" s="61">
        <f t="shared" si="4"/>
        <v>1.0254930254930255</v>
      </c>
      <c r="T26" s="57"/>
      <c r="U26" s="57"/>
      <c r="V26" s="57"/>
      <c r="W26" s="57"/>
      <c r="X26" s="57"/>
      <c r="Y26" s="57"/>
    </row>
    <row r="27" spans="1:25" ht="19.5">
      <c r="A27" s="39" t="s">
        <v>211</v>
      </c>
      <c r="B27" s="59">
        <v>0</v>
      </c>
      <c r="C27" s="59">
        <v>0</v>
      </c>
      <c r="D27" s="59">
        <v>0</v>
      </c>
      <c r="E27" s="59">
        <v>0</v>
      </c>
      <c r="F27" s="62">
        <v>0</v>
      </c>
      <c r="G27" s="62">
        <v>0</v>
      </c>
      <c r="H27" s="63">
        <v>0</v>
      </c>
      <c r="I27" s="57"/>
      <c r="J27" s="57"/>
      <c r="K27" s="57"/>
      <c r="L27" s="57"/>
      <c r="M27" s="57"/>
      <c r="N27" s="124"/>
      <c r="O27" s="61"/>
      <c r="P27" s="61"/>
      <c r="Q27" s="61"/>
      <c r="R27" s="61"/>
      <c r="S27" s="61"/>
      <c r="T27" s="57"/>
      <c r="U27" s="57"/>
      <c r="V27" s="57"/>
      <c r="W27" s="57"/>
      <c r="X27" s="57"/>
      <c r="Y27" s="57"/>
    </row>
    <row r="28" spans="1:25" ht="19.5">
      <c r="A28" s="37" t="s">
        <v>171</v>
      </c>
      <c r="B28" s="59">
        <v>0</v>
      </c>
      <c r="C28" s="59">
        <v>0</v>
      </c>
      <c r="D28" s="59">
        <v>0</v>
      </c>
      <c r="E28" s="59">
        <v>0</v>
      </c>
      <c r="F28" s="62">
        <v>0.21518987341772153</v>
      </c>
      <c r="G28" s="62">
        <v>0.3125</v>
      </c>
      <c r="H28" s="63">
        <v>0.4642857142857143</v>
      </c>
      <c r="I28" s="57"/>
      <c r="J28" s="57"/>
      <c r="K28" s="57"/>
      <c r="L28" s="57"/>
      <c r="M28" s="57"/>
      <c r="N28" s="124"/>
      <c r="O28" s="61"/>
      <c r="P28" s="61"/>
      <c r="Q28" s="61"/>
      <c r="R28" s="61"/>
      <c r="S28" s="61"/>
      <c r="T28" s="57"/>
      <c r="U28" s="57"/>
      <c r="V28" s="57"/>
      <c r="W28" s="57"/>
      <c r="X28" s="57"/>
      <c r="Y28" s="57"/>
    </row>
    <row r="29" spans="1:25" ht="19.5">
      <c r="A29" s="37" t="s">
        <v>172</v>
      </c>
      <c r="B29" s="59">
        <v>0.84313725490196079</v>
      </c>
      <c r="C29" s="59">
        <v>0.84905660377358494</v>
      </c>
      <c r="D29" s="59">
        <v>0.9</v>
      </c>
      <c r="E29" s="59">
        <v>0.8214285714285714</v>
      </c>
      <c r="F29" s="62">
        <v>0.74576271186440679</v>
      </c>
      <c r="G29" s="62">
        <v>0.7192982456140351</v>
      </c>
      <c r="H29" s="63">
        <v>0.7142857142857143</v>
      </c>
      <c r="I29" s="57"/>
      <c r="J29" s="57"/>
      <c r="K29" s="57"/>
      <c r="L29" s="57"/>
      <c r="M29" s="57"/>
      <c r="N29" s="124"/>
      <c r="O29" s="61">
        <f t="shared" si="1"/>
        <v>1.0070206230802985</v>
      </c>
      <c r="P29" s="61">
        <f t="shared" si="2"/>
        <v>1.06</v>
      </c>
      <c r="Q29" s="61">
        <f t="shared" si="3"/>
        <v>0.91269841269841268</v>
      </c>
      <c r="R29" s="61">
        <f t="shared" si="4"/>
        <v>0.90788504053058217</v>
      </c>
      <c r="S29" s="61">
        <f t="shared" si="4"/>
        <v>0.96451355661881977</v>
      </c>
      <c r="T29" s="57"/>
      <c r="U29" s="57"/>
      <c r="V29" s="57"/>
      <c r="W29" s="57"/>
      <c r="X29" s="57"/>
      <c r="Y29" s="57"/>
    </row>
    <row r="30" spans="1:25" ht="19.5">
      <c r="A30" s="37" t="s">
        <v>173</v>
      </c>
      <c r="B30" s="59">
        <v>0.65573770491803274</v>
      </c>
      <c r="C30" s="59">
        <v>0.69090909090909092</v>
      </c>
      <c r="D30" s="59">
        <v>0.71666666666666667</v>
      </c>
      <c r="E30" s="59">
        <v>0.81355932203389836</v>
      </c>
      <c r="F30" s="62">
        <v>0.80701754385964908</v>
      </c>
      <c r="G30" s="62">
        <v>0.80701754385964908</v>
      </c>
      <c r="H30" s="63">
        <v>0.81481481481481477</v>
      </c>
      <c r="I30" s="57"/>
      <c r="J30" s="57"/>
      <c r="K30" s="57"/>
      <c r="L30" s="57"/>
      <c r="M30" s="57"/>
      <c r="N30" s="124"/>
      <c r="O30" s="61">
        <f t="shared" si="1"/>
        <v>1.0536363636363637</v>
      </c>
      <c r="P30" s="61">
        <f t="shared" si="2"/>
        <v>1.0372807017543859</v>
      </c>
      <c r="Q30" s="61">
        <f t="shared" si="3"/>
        <v>1.1351990540007884</v>
      </c>
      <c r="R30" s="61">
        <f t="shared" si="4"/>
        <v>0.99195906432748526</v>
      </c>
      <c r="S30" s="61">
        <f t="shared" si="4"/>
        <v>1</v>
      </c>
      <c r="T30" s="57"/>
      <c r="U30" s="57"/>
      <c r="V30" s="57"/>
      <c r="W30" s="57"/>
      <c r="X30" s="57"/>
      <c r="Y30" s="57"/>
    </row>
    <row r="31" spans="1:25" ht="19.5">
      <c r="A31" s="37" t="s">
        <v>174</v>
      </c>
      <c r="B31" s="59">
        <v>0.81355932203389836</v>
      </c>
      <c r="C31" s="59">
        <v>0.796875</v>
      </c>
      <c r="D31" s="59">
        <v>0.80645161290322576</v>
      </c>
      <c r="E31" s="59">
        <v>0.83050847457627119</v>
      </c>
      <c r="F31" s="62">
        <v>0.84745762711864403</v>
      </c>
      <c r="G31" s="62">
        <v>0.8666666666666667</v>
      </c>
      <c r="H31" s="63">
        <v>0.88135593220338981</v>
      </c>
      <c r="I31" s="57"/>
      <c r="J31" s="57"/>
      <c r="K31" s="57"/>
      <c r="L31" s="57"/>
      <c r="M31" s="57"/>
      <c r="N31" s="124"/>
      <c r="O31" s="61">
        <f t="shared" si="1"/>
        <v>0.97949218749999989</v>
      </c>
      <c r="P31" s="61">
        <f t="shared" si="2"/>
        <v>1.0120177103099304</v>
      </c>
      <c r="Q31" s="61">
        <f t="shared" si="3"/>
        <v>1.0298305084745762</v>
      </c>
      <c r="R31" s="61">
        <f t="shared" si="4"/>
        <v>1.0204081632653061</v>
      </c>
      <c r="S31" s="61">
        <f t="shared" si="4"/>
        <v>1.0226666666666668</v>
      </c>
      <c r="T31" s="57"/>
      <c r="U31" s="57"/>
      <c r="V31" s="57"/>
      <c r="W31" s="57"/>
      <c r="X31" s="57"/>
      <c r="Y31" s="57"/>
    </row>
    <row r="32" spans="1:25" ht="19.5">
      <c r="A32" s="37" t="s">
        <v>175</v>
      </c>
      <c r="B32" s="59">
        <v>0.59259259259259256</v>
      </c>
      <c r="C32" s="59">
        <v>0.6310679611650486</v>
      </c>
      <c r="D32" s="59">
        <v>0.66019417475728159</v>
      </c>
      <c r="E32" s="59">
        <v>0.76237623762376239</v>
      </c>
      <c r="F32" s="62">
        <v>0.81818181818181823</v>
      </c>
      <c r="G32" s="62">
        <v>0.81730769230769229</v>
      </c>
      <c r="H32" s="63">
        <v>0.87254901960784315</v>
      </c>
      <c r="I32" s="57"/>
      <c r="J32" s="57"/>
      <c r="K32" s="57"/>
      <c r="L32" s="57"/>
      <c r="M32" s="57"/>
      <c r="N32" s="124"/>
      <c r="O32" s="61">
        <f t="shared" si="1"/>
        <v>1.0649271844660195</v>
      </c>
      <c r="P32" s="61">
        <f t="shared" si="2"/>
        <v>1.0461538461538462</v>
      </c>
      <c r="Q32" s="61">
        <f t="shared" si="3"/>
        <v>1.1547757716948164</v>
      </c>
      <c r="R32" s="61">
        <f t="shared" si="4"/>
        <v>1.0731995277449824</v>
      </c>
      <c r="S32" s="61">
        <f t="shared" si="4"/>
        <v>0.99893162393162382</v>
      </c>
      <c r="T32" s="57"/>
      <c r="U32" s="57"/>
      <c r="V32" s="57"/>
      <c r="W32" s="57"/>
      <c r="X32" s="57"/>
      <c r="Y32" s="57"/>
    </row>
    <row r="33" spans="1:25" ht="19.5">
      <c r="A33" s="37" t="s">
        <v>176</v>
      </c>
      <c r="B33" s="59">
        <v>0.96666666666666667</v>
      </c>
      <c r="C33" s="59">
        <v>0.94166666666666665</v>
      </c>
      <c r="D33" s="59">
        <v>0.9173553719008265</v>
      </c>
      <c r="E33" s="59">
        <v>0.96</v>
      </c>
      <c r="F33" s="62">
        <v>0.93023255813953487</v>
      </c>
      <c r="G33" s="62">
        <v>0.9375</v>
      </c>
      <c r="H33" s="63">
        <v>0.91200000000000003</v>
      </c>
      <c r="I33" s="57"/>
      <c r="J33" s="57"/>
      <c r="K33" s="57"/>
      <c r="L33" s="57"/>
      <c r="M33" s="57"/>
      <c r="N33" s="124"/>
      <c r="O33" s="61">
        <f t="shared" si="1"/>
        <v>0.97413793103448276</v>
      </c>
      <c r="P33" s="61">
        <f t="shared" si="2"/>
        <v>0.97418269582388661</v>
      </c>
      <c r="Q33" s="61">
        <f t="shared" si="3"/>
        <v>1.0464864864864865</v>
      </c>
      <c r="R33" s="61">
        <f t="shared" si="4"/>
        <v>0.96899224806201556</v>
      </c>
      <c r="S33" s="61">
        <f t="shared" si="4"/>
        <v>1.0078125</v>
      </c>
      <c r="T33" s="57"/>
      <c r="U33" s="57"/>
      <c r="V33" s="57"/>
      <c r="W33" s="57"/>
      <c r="X33" s="57"/>
      <c r="Y33" s="57"/>
    </row>
    <row r="34" spans="1:25" ht="19.5">
      <c r="A34" s="37" t="s">
        <v>177</v>
      </c>
      <c r="B34" s="59">
        <v>0.8910891089108911</v>
      </c>
      <c r="C34" s="59">
        <v>0.839622641509434</v>
      </c>
      <c r="D34" s="59">
        <v>0.89423076923076927</v>
      </c>
      <c r="E34" s="59">
        <v>0.92452830188679247</v>
      </c>
      <c r="F34" s="62">
        <v>0.88181818181818183</v>
      </c>
      <c r="G34" s="62">
        <v>0.8990825688073395</v>
      </c>
      <c r="H34" s="63">
        <v>0.92105263157894735</v>
      </c>
      <c r="I34" s="57"/>
      <c r="J34" s="57"/>
      <c r="K34" s="57"/>
      <c r="L34" s="57"/>
      <c r="M34" s="57"/>
      <c r="N34" s="124"/>
      <c r="O34" s="61">
        <f t="shared" si="1"/>
        <v>0.94224318658280926</v>
      </c>
      <c r="P34" s="61">
        <f t="shared" si="2"/>
        <v>1.065038893690579</v>
      </c>
      <c r="Q34" s="61">
        <f t="shared" si="3"/>
        <v>1.0338811117873807</v>
      </c>
      <c r="R34" s="61">
        <f t="shared" si="4"/>
        <v>0.95380333951762519</v>
      </c>
      <c r="S34" s="61">
        <f t="shared" si="4"/>
        <v>1.0195781708124467</v>
      </c>
      <c r="T34" s="57"/>
      <c r="U34" s="57"/>
      <c r="V34" s="57"/>
      <c r="W34" s="57"/>
      <c r="X34" s="57"/>
      <c r="Y34" s="57"/>
    </row>
    <row r="35" spans="1:25" ht="19.5">
      <c r="A35" s="37" t="s">
        <v>178</v>
      </c>
      <c r="B35" s="59">
        <v>0.6</v>
      </c>
      <c r="C35" s="59">
        <v>0.63265306122448983</v>
      </c>
      <c r="D35" s="59">
        <v>0.58490566037735847</v>
      </c>
      <c r="E35" s="59">
        <v>0.5423728813559322</v>
      </c>
      <c r="F35" s="62">
        <v>0.5892857142857143</v>
      </c>
      <c r="G35" s="62">
        <v>0.5892857142857143</v>
      </c>
      <c r="H35" s="63">
        <v>0.57627118644067798</v>
      </c>
      <c r="I35" s="57"/>
      <c r="J35" s="57"/>
      <c r="K35" s="57"/>
      <c r="L35" s="57"/>
      <c r="M35" s="57"/>
      <c r="N35" s="124"/>
      <c r="O35" s="61">
        <f t="shared" si="1"/>
        <v>1.0544217687074831</v>
      </c>
      <c r="P35" s="61">
        <f t="shared" si="2"/>
        <v>0.92452830188679236</v>
      </c>
      <c r="Q35" s="61">
        <f t="shared" si="3"/>
        <v>0.92728266812465832</v>
      </c>
      <c r="R35" s="61">
        <f t="shared" si="4"/>
        <v>1.0864955357142858</v>
      </c>
      <c r="S35" s="61">
        <f t="shared" si="4"/>
        <v>1</v>
      </c>
      <c r="T35" s="57"/>
      <c r="U35" s="57"/>
      <c r="V35" s="57"/>
      <c r="W35" s="57"/>
      <c r="X35" s="57"/>
      <c r="Y35" s="57"/>
    </row>
    <row r="36" spans="1:25" ht="19.5">
      <c r="A36" s="37" t="s">
        <v>179</v>
      </c>
      <c r="B36" s="59">
        <v>0.9</v>
      </c>
      <c r="C36" s="59">
        <v>0.90789473684210531</v>
      </c>
      <c r="D36" s="59">
        <v>0.90123456790123457</v>
      </c>
      <c r="E36" s="59">
        <v>0.87951807228915657</v>
      </c>
      <c r="F36" s="62">
        <v>0.84705882352941175</v>
      </c>
      <c r="G36" s="62">
        <v>0.8</v>
      </c>
      <c r="H36" s="63">
        <v>0.79518072289156627</v>
      </c>
      <c r="I36" s="57"/>
      <c r="J36" s="57"/>
      <c r="K36" s="57"/>
      <c r="L36" s="57"/>
      <c r="M36" s="57"/>
      <c r="N36" s="124"/>
      <c r="O36" s="61">
        <f t="shared" si="1"/>
        <v>1.0087719298245614</v>
      </c>
      <c r="P36" s="61">
        <f t="shared" si="2"/>
        <v>0.99266416174628735</v>
      </c>
      <c r="Q36" s="61">
        <f t="shared" si="3"/>
        <v>0.97590361445783125</v>
      </c>
      <c r="R36" s="61">
        <f t="shared" si="4"/>
        <v>0.96309427880741338</v>
      </c>
      <c r="S36" s="61">
        <f t="shared" si="4"/>
        <v>0.94444444444444453</v>
      </c>
      <c r="T36" s="57"/>
      <c r="U36" s="57"/>
      <c r="V36" s="57"/>
      <c r="W36" s="57"/>
      <c r="X36" s="57"/>
      <c r="Y36" s="57"/>
    </row>
    <row r="37" spans="1:25" ht="19.5">
      <c r="A37" s="37" t="s">
        <v>180</v>
      </c>
      <c r="B37" s="59">
        <v>0.94623655913978499</v>
      </c>
      <c r="C37" s="59">
        <v>0.97674418604651159</v>
      </c>
      <c r="D37" s="59">
        <v>0.97647058823529409</v>
      </c>
      <c r="E37" s="59">
        <v>0.98795180722891562</v>
      </c>
      <c r="F37" s="62">
        <v>0.94047619047619047</v>
      </c>
      <c r="G37" s="62">
        <v>0.90588235294117647</v>
      </c>
      <c r="H37" s="63">
        <v>0.84269662921348309</v>
      </c>
      <c r="I37" s="57"/>
      <c r="J37" s="57"/>
      <c r="K37" s="57"/>
      <c r="L37" s="57"/>
      <c r="M37" s="57"/>
      <c r="N37" s="124"/>
      <c r="O37" s="61">
        <f t="shared" si="1"/>
        <v>1.0322410147991543</v>
      </c>
      <c r="P37" s="61">
        <f t="shared" si="2"/>
        <v>0.99971988795518207</v>
      </c>
      <c r="Q37" s="61">
        <f t="shared" si="3"/>
        <v>1.0117578748729859</v>
      </c>
      <c r="R37" s="61">
        <f t="shared" si="4"/>
        <v>0.95194541231126595</v>
      </c>
      <c r="S37" s="61">
        <f t="shared" si="4"/>
        <v>0.96321667907669395</v>
      </c>
      <c r="T37" s="57"/>
      <c r="U37" s="57"/>
      <c r="V37" s="57"/>
      <c r="W37" s="57"/>
      <c r="X37" s="57"/>
      <c r="Y37" s="57"/>
    </row>
    <row r="38" spans="1:25" ht="19.5">
      <c r="A38" s="37" t="s">
        <v>181</v>
      </c>
      <c r="B38" s="59">
        <v>0.97297297297297303</v>
      </c>
      <c r="C38" s="59">
        <v>0.97499999999999998</v>
      </c>
      <c r="D38" s="59">
        <v>1</v>
      </c>
      <c r="E38" s="59">
        <v>1</v>
      </c>
      <c r="F38" s="62">
        <v>1</v>
      </c>
      <c r="G38" s="62">
        <v>1</v>
      </c>
      <c r="H38" s="63">
        <v>0.95652173913043481</v>
      </c>
      <c r="I38" s="57"/>
      <c r="J38" s="57"/>
      <c r="K38" s="57"/>
      <c r="L38" s="57"/>
      <c r="M38" s="57"/>
      <c r="N38" s="124"/>
      <c r="O38" s="61">
        <f t="shared" si="1"/>
        <v>1.0020833333333332</v>
      </c>
      <c r="P38" s="61">
        <f t="shared" si="2"/>
        <v>1.0256410256410258</v>
      </c>
      <c r="Q38" s="61">
        <f t="shared" si="3"/>
        <v>1</v>
      </c>
      <c r="R38" s="61">
        <f t="shared" si="4"/>
        <v>1</v>
      </c>
      <c r="S38" s="61">
        <f t="shared" si="4"/>
        <v>1</v>
      </c>
      <c r="T38" s="57"/>
      <c r="U38" s="57"/>
      <c r="V38" s="57"/>
      <c r="W38" s="57"/>
      <c r="X38" s="57"/>
      <c r="Y38" s="57"/>
    </row>
    <row r="39" spans="1:25" ht="19.5">
      <c r="A39" s="37" t="s">
        <v>182</v>
      </c>
      <c r="B39" s="59">
        <v>0.61016949152542377</v>
      </c>
      <c r="C39" s="59">
        <v>0.63793103448275867</v>
      </c>
      <c r="D39" s="59">
        <v>0.64912280701754388</v>
      </c>
      <c r="E39" s="59">
        <v>0.64912280701754388</v>
      </c>
      <c r="F39" s="62">
        <v>0.64912280701754388</v>
      </c>
      <c r="G39" s="62">
        <v>0.59322033898305082</v>
      </c>
      <c r="H39" s="63">
        <v>0.60317460317460314</v>
      </c>
      <c r="I39" s="57"/>
      <c r="J39" s="57"/>
      <c r="K39" s="57"/>
      <c r="L39" s="57"/>
      <c r="M39" s="57"/>
      <c r="N39" s="124"/>
      <c r="O39" s="61">
        <f t="shared" si="1"/>
        <v>1.0454980842911878</v>
      </c>
      <c r="P39" s="61">
        <f t="shared" si="2"/>
        <v>1.0175438596491229</v>
      </c>
      <c r="Q39" s="61">
        <f t="shared" si="3"/>
        <v>1</v>
      </c>
      <c r="R39" s="61">
        <f t="shared" si="4"/>
        <v>1</v>
      </c>
      <c r="S39" s="61">
        <f t="shared" si="4"/>
        <v>0.91387998167659179</v>
      </c>
      <c r="T39" s="57"/>
      <c r="U39" s="57"/>
      <c r="V39" s="57"/>
      <c r="W39" s="57"/>
      <c r="X39" s="57"/>
      <c r="Y39" s="57"/>
    </row>
    <row r="40" spans="1:25" ht="16.5" customHeight="1">
      <c r="A40" s="59" t="s">
        <v>222</v>
      </c>
      <c r="B40" s="59">
        <v>0.38202247191011235</v>
      </c>
      <c r="C40" s="59">
        <v>0.39383561643835618</v>
      </c>
      <c r="D40" s="59">
        <v>0.43344709897610922</v>
      </c>
      <c r="E40" s="59">
        <v>0.46</v>
      </c>
      <c r="F40" s="62">
        <v>0.44736842105263158</v>
      </c>
      <c r="G40" s="63">
        <v>0.42899999999999999</v>
      </c>
      <c r="H40" s="63">
        <v>0.45889999999999997</v>
      </c>
      <c r="I40" s="57"/>
      <c r="J40" s="57"/>
      <c r="K40" s="57"/>
      <c r="L40" s="57"/>
      <c r="M40" s="57"/>
      <c r="N40" s="124"/>
      <c r="O40" s="61">
        <f t="shared" si="1"/>
        <v>1.0309226430298148</v>
      </c>
      <c r="P40" s="61">
        <f t="shared" si="2"/>
        <v>1.1005787208784685</v>
      </c>
      <c r="Q40" s="61">
        <f t="shared" si="3"/>
        <v>1.0612598425196851</v>
      </c>
      <c r="R40" s="61">
        <f t="shared" si="4"/>
        <v>0.97254004576659037</v>
      </c>
      <c r="S40" s="61">
        <f t="shared" si="4"/>
        <v>0.95894117647058819</v>
      </c>
      <c r="T40" s="57"/>
      <c r="U40" s="57"/>
      <c r="V40" s="57"/>
      <c r="W40" s="57"/>
      <c r="X40" s="57"/>
      <c r="Y40" s="57"/>
    </row>
    <row r="41" spans="1:25" ht="16.5" customHeight="1">
      <c r="A41" s="59" t="s">
        <v>112</v>
      </c>
      <c r="B41" s="59">
        <v>0.69287469287469283</v>
      </c>
      <c r="C41" s="59">
        <v>0.72029702970297027</v>
      </c>
      <c r="D41" s="59">
        <v>0.72182254196642681</v>
      </c>
      <c r="E41" s="59">
        <v>0.74452554744525545</v>
      </c>
      <c r="F41" s="62">
        <v>0.76097560975609757</v>
      </c>
      <c r="G41" s="63">
        <v>0.78659999999999997</v>
      </c>
      <c r="H41" s="63">
        <v>0.79100000000000004</v>
      </c>
      <c r="I41" s="57"/>
      <c r="J41" s="57"/>
      <c r="K41" s="57"/>
      <c r="L41" s="57"/>
      <c r="M41" s="57"/>
      <c r="N41" s="124"/>
      <c r="O41" s="61">
        <f t="shared" si="1"/>
        <v>1.0395776279755635</v>
      </c>
      <c r="P41" s="61">
        <f t="shared" si="2"/>
        <v>1.0021178933142145</v>
      </c>
      <c r="Q41" s="61">
        <f t="shared" si="3"/>
        <v>1.0314523364939254</v>
      </c>
      <c r="R41" s="61">
        <f t="shared" si="4"/>
        <v>1.0220946915351508</v>
      </c>
      <c r="S41" s="61">
        <f t="shared" si="4"/>
        <v>1.0336730769230769</v>
      </c>
      <c r="T41" s="57"/>
      <c r="U41" s="57"/>
      <c r="V41" s="57"/>
      <c r="W41" s="57"/>
      <c r="X41" s="57"/>
      <c r="Y41" s="57"/>
    </row>
    <row r="42" spans="1:25" ht="16.5" customHeight="1">
      <c r="A42" s="59" t="s">
        <v>82</v>
      </c>
      <c r="B42" s="59">
        <v>0.60160000000000002</v>
      </c>
      <c r="C42" s="59">
        <v>0.62658227848101267</v>
      </c>
      <c r="D42" s="59">
        <v>0.64331210191082799</v>
      </c>
      <c r="E42" s="59">
        <v>0.63765822784810122</v>
      </c>
      <c r="F42" s="62">
        <v>0.63223787167449141</v>
      </c>
      <c r="G42" s="63">
        <v>0.67610000000000003</v>
      </c>
      <c r="H42" s="63">
        <v>0.73340000000000005</v>
      </c>
      <c r="I42" s="57"/>
      <c r="J42" s="57"/>
      <c r="K42" s="57"/>
      <c r="L42" s="57"/>
      <c r="M42" s="57"/>
      <c r="N42" s="124"/>
      <c r="O42" s="61">
        <f t="shared" si="1"/>
        <v>1.0415263937516832</v>
      </c>
      <c r="P42" s="61">
        <f t="shared" si="2"/>
        <v>1.0267001222415235</v>
      </c>
      <c r="Q42" s="61">
        <f t="shared" si="3"/>
        <v>0.99121130467477125</v>
      </c>
      <c r="R42" s="61">
        <f t="shared" si="4"/>
        <v>0.99149959031830914</v>
      </c>
      <c r="S42" s="61">
        <f t="shared" si="4"/>
        <v>1.0693759900990099</v>
      </c>
      <c r="T42" s="57"/>
      <c r="U42" s="57"/>
      <c r="V42" s="57"/>
      <c r="W42" s="57"/>
      <c r="X42" s="57"/>
      <c r="Y42" s="57"/>
    </row>
    <row r="43" spans="1:25" ht="16.5" customHeight="1">
      <c r="A43" s="59" t="s">
        <v>56</v>
      </c>
      <c r="B43" s="59">
        <v>0.71477663230240551</v>
      </c>
      <c r="C43" s="59">
        <v>0.37755102040816324</v>
      </c>
      <c r="D43" s="59">
        <v>0.36458333333333331</v>
      </c>
      <c r="E43" s="59">
        <v>0.38435374149659862</v>
      </c>
      <c r="F43" s="62">
        <v>0.40604026845637586</v>
      </c>
      <c r="G43" s="63">
        <v>0.43790000000000001</v>
      </c>
      <c r="H43" s="63">
        <v>0.43490000000000001</v>
      </c>
      <c r="I43" s="57"/>
      <c r="J43" s="57"/>
      <c r="K43" s="57"/>
      <c r="L43" s="57"/>
      <c r="M43" s="57"/>
      <c r="N43" s="124"/>
      <c r="O43" s="61">
        <f t="shared" si="1"/>
        <v>0.52820839874411296</v>
      </c>
      <c r="P43" s="61">
        <f t="shared" si="2"/>
        <v>0.96565315315315314</v>
      </c>
      <c r="Q43" s="61">
        <f t="shared" si="3"/>
        <v>1.0542274052478133</v>
      </c>
      <c r="R43" s="61">
        <f t="shared" si="4"/>
        <v>1.056423353328978</v>
      </c>
      <c r="S43" s="61">
        <f t="shared" si="4"/>
        <v>1.0784644628099174</v>
      </c>
      <c r="T43" s="57"/>
      <c r="U43" s="57"/>
      <c r="V43" s="57"/>
      <c r="W43" s="57"/>
      <c r="X43" s="57"/>
      <c r="Y43" s="57"/>
    </row>
    <row r="44" spans="1:25" ht="16.5" customHeight="1">
      <c r="A44" s="59" t="s">
        <v>121</v>
      </c>
      <c r="B44" s="59">
        <v>0.90518783542039361</v>
      </c>
      <c r="C44" s="59">
        <v>0.89729729729729735</v>
      </c>
      <c r="D44" s="59">
        <v>0.89528795811518325</v>
      </c>
      <c r="E44" s="59">
        <v>0.91382405745062834</v>
      </c>
      <c r="F44" s="62">
        <v>0.88888888888888884</v>
      </c>
      <c r="G44" s="63">
        <v>0.87629999999999997</v>
      </c>
      <c r="H44" s="63">
        <v>0.86480000000000001</v>
      </c>
      <c r="I44" s="57"/>
      <c r="J44" s="57"/>
      <c r="K44" s="57"/>
      <c r="L44" s="57"/>
      <c r="M44" s="57"/>
      <c r="N44" s="124"/>
      <c r="O44" s="61">
        <f t="shared" si="1"/>
        <v>0.99128298258733039</v>
      </c>
      <c r="P44" s="61">
        <f t="shared" si="2"/>
        <v>0.99776067621270415</v>
      </c>
      <c r="Q44" s="61">
        <f t="shared" si="3"/>
        <v>1.02070406417</v>
      </c>
      <c r="R44" s="61">
        <f t="shared" si="4"/>
        <v>0.97271338135778207</v>
      </c>
      <c r="S44" s="61">
        <f t="shared" si="4"/>
        <v>0.98583750000000003</v>
      </c>
      <c r="T44" s="57"/>
      <c r="U44" s="57"/>
      <c r="V44" s="57"/>
      <c r="W44" s="57"/>
      <c r="X44" s="57"/>
      <c r="Y44" s="57"/>
    </row>
    <row r="45" spans="1:25" ht="16.5" customHeight="1">
      <c r="A45" s="59" t="s">
        <v>67</v>
      </c>
      <c r="B45" s="59">
        <v>0.83846153846153848</v>
      </c>
      <c r="C45" s="59">
        <v>0.83969465648854957</v>
      </c>
      <c r="D45" s="59">
        <v>0.82608695652173914</v>
      </c>
      <c r="E45" s="59">
        <v>0.82352941176470584</v>
      </c>
      <c r="F45" s="62">
        <v>0.77931034482758621</v>
      </c>
      <c r="G45" s="63">
        <v>0.78620000000000001</v>
      </c>
      <c r="H45" s="63">
        <v>0.77239999999999998</v>
      </c>
      <c r="I45" s="57"/>
      <c r="J45" s="57"/>
      <c r="K45" s="57"/>
      <c r="L45" s="57"/>
      <c r="M45" s="57"/>
      <c r="N45" s="124"/>
      <c r="O45" s="61">
        <f t="shared" si="1"/>
        <v>1.0014706912248756</v>
      </c>
      <c r="P45" s="61">
        <f t="shared" si="2"/>
        <v>0.98379446640316215</v>
      </c>
      <c r="Q45" s="61">
        <f t="shared" si="3"/>
        <v>0.99690402476780182</v>
      </c>
      <c r="R45" s="61">
        <f t="shared" si="4"/>
        <v>0.94630541871921192</v>
      </c>
      <c r="S45" s="61">
        <f t="shared" si="4"/>
        <v>1.0088407079646018</v>
      </c>
      <c r="T45" s="57"/>
      <c r="U45" s="57"/>
      <c r="V45" s="57"/>
      <c r="W45" s="57"/>
      <c r="X45" s="57"/>
      <c r="Y45" s="57"/>
    </row>
    <row r="46" spans="1:25" ht="16.5" customHeight="1">
      <c r="A46" s="59" t="s">
        <v>141</v>
      </c>
      <c r="B46" s="59">
        <v>0.78210116731517509</v>
      </c>
      <c r="C46" s="59">
        <v>0.82283464566929132</v>
      </c>
      <c r="D46" s="59">
        <v>0.83400809716599189</v>
      </c>
      <c r="E46" s="59">
        <v>0.79919678714859432</v>
      </c>
      <c r="F46" s="62">
        <v>0.80400000000000005</v>
      </c>
      <c r="G46" s="63">
        <v>0.84860000000000002</v>
      </c>
      <c r="H46" s="63">
        <v>0.82679999999999998</v>
      </c>
      <c r="I46" s="57"/>
      <c r="J46" s="57"/>
      <c r="K46" s="57"/>
      <c r="L46" s="57"/>
      <c r="M46" s="57"/>
      <c r="N46" s="124"/>
      <c r="O46" s="61">
        <f t="shared" si="1"/>
        <v>1.0520821091393426</v>
      </c>
      <c r="P46" s="61">
        <f t="shared" si="2"/>
        <v>1.0135792185653683</v>
      </c>
      <c r="Q46" s="61">
        <f t="shared" si="3"/>
        <v>0.95826022536748934</v>
      </c>
      <c r="R46" s="61">
        <f t="shared" si="4"/>
        <v>1.0060100502512563</v>
      </c>
      <c r="S46" s="61">
        <f t="shared" si="4"/>
        <v>1.0554726368159204</v>
      </c>
      <c r="T46" s="57"/>
      <c r="U46" s="57"/>
      <c r="V46" s="57"/>
      <c r="W46" s="57"/>
      <c r="X46" s="57"/>
      <c r="Y46" s="57"/>
    </row>
    <row r="47" spans="1:25" ht="16.5" customHeight="1">
      <c r="A47" s="59" t="s">
        <v>48</v>
      </c>
      <c r="B47" s="59">
        <v>0.44897959183673469</v>
      </c>
      <c r="C47" s="59">
        <v>0.42448979591836733</v>
      </c>
      <c r="D47" s="59">
        <v>0.41350210970464135</v>
      </c>
      <c r="E47" s="59">
        <v>0.39442231075697209</v>
      </c>
      <c r="F47" s="62">
        <v>0.45914396887159531</v>
      </c>
      <c r="G47" s="63">
        <v>0.50190000000000001</v>
      </c>
      <c r="H47" s="63">
        <v>0.50970000000000004</v>
      </c>
      <c r="I47" s="57"/>
      <c r="J47" s="57"/>
      <c r="K47" s="57"/>
      <c r="L47" s="57"/>
      <c r="M47" s="57"/>
      <c r="N47" s="124"/>
      <c r="O47" s="61">
        <f t="shared" si="1"/>
        <v>0.94545454545454544</v>
      </c>
      <c r="P47" s="61">
        <f t="shared" si="2"/>
        <v>0.97411554690035707</v>
      </c>
      <c r="Q47" s="61">
        <f t="shared" si="3"/>
        <v>0.95385803723879981</v>
      </c>
      <c r="R47" s="61">
        <f t="shared" si="4"/>
        <v>1.1640922847148527</v>
      </c>
      <c r="S47" s="61">
        <f t="shared" si="4"/>
        <v>1.093121186440678</v>
      </c>
      <c r="T47" s="57"/>
      <c r="U47" s="57"/>
      <c r="V47" s="57"/>
      <c r="W47" s="57"/>
      <c r="X47" s="57"/>
      <c r="Y47" s="57"/>
    </row>
    <row r="48" spans="1:25" ht="16.5" customHeight="1">
      <c r="A48" s="59" t="s">
        <v>223</v>
      </c>
      <c r="B48" s="59">
        <v>0.78947368421052633</v>
      </c>
      <c r="C48" s="59">
        <v>0.81666666666666665</v>
      </c>
      <c r="D48" s="59">
        <v>0.80701754385964908</v>
      </c>
      <c r="E48" s="59">
        <v>0.78181818181818186</v>
      </c>
      <c r="F48" s="62">
        <v>0.82692307692307687</v>
      </c>
      <c r="G48" s="63">
        <v>0.87270000000000003</v>
      </c>
      <c r="H48" s="63">
        <v>0.89290000000000003</v>
      </c>
      <c r="I48" s="57"/>
      <c r="J48" s="57"/>
      <c r="K48" s="57"/>
      <c r="L48" s="57"/>
      <c r="M48" s="57"/>
      <c r="N48" s="124"/>
      <c r="O48" s="61">
        <f t="shared" si="1"/>
        <v>1.0344444444444445</v>
      </c>
      <c r="P48" s="61">
        <f t="shared" si="2"/>
        <v>0.98818474758324382</v>
      </c>
      <c r="Q48" s="61">
        <f t="shared" si="3"/>
        <v>0.96877470355731232</v>
      </c>
      <c r="R48" s="61">
        <f t="shared" si="4"/>
        <v>1.0576923076923075</v>
      </c>
      <c r="S48" s="61">
        <f t="shared" si="4"/>
        <v>1.0553581395348839</v>
      </c>
      <c r="T48" s="57"/>
      <c r="U48" s="57"/>
      <c r="V48" s="57"/>
      <c r="W48" s="57"/>
      <c r="X48" s="57"/>
      <c r="Y48" s="57"/>
    </row>
    <row r="49" spans="1:25" ht="16.5" customHeight="1">
      <c r="A49" s="59" t="s">
        <v>135</v>
      </c>
      <c r="B49" s="59">
        <v>0.96350364963503654</v>
      </c>
      <c r="C49" s="59">
        <v>0.97122302158273377</v>
      </c>
      <c r="D49" s="59">
        <v>0.97037037037037033</v>
      </c>
      <c r="E49" s="59">
        <v>0.98571428571428577</v>
      </c>
      <c r="F49" s="62">
        <v>0.96527777777777779</v>
      </c>
      <c r="G49" s="63">
        <v>0.91100000000000003</v>
      </c>
      <c r="H49" s="63">
        <v>0.8639</v>
      </c>
      <c r="I49" s="57"/>
      <c r="J49" s="57"/>
      <c r="K49" s="57"/>
      <c r="L49" s="57"/>
      <c r="M49" s="57"/>
      <c r="N49" s="124"/>
      <c r="O49" s="61">
        <f t="shared" si="1"/>
        <v>1.0080117724002615</v>
      </c>
      <c r="P49" s="61">
        <f t="shared" si="2"/>
        <v>0.99912208504801092</v>
      </c>
      <c r="Q49" s="61">
        <f t="shared" si="3"/>
        <v>1.0158124318429662</v>
      </c>
      <c r="R49" s="61">
        <f t="shared" si="4"/>
        <v>0.97926731078904983</v>
      </c>
      <c r="S49" s="61">
        <f t="shared" si="4"/>
        <v>0.94376978417266189</v>
      </c>
      <c r="T49" s="57"/>
      <c r="U49" s="57"/>
      <c r="V49" s="57"/>
      <c r="W49" s="57"/>
      <c r="X49" s="57"/>
      <c r="Y49" s="57"/>
    </row>
    <row r="50" spans="1:25" ht="16.5" customHeight="1">
      <c r="A50" s="59" t="s">
        <v>74</v>
      </c>
      <c r="B50" s="59">
        <v>0.76737160120845926</v>
      </c>
      <c r="C50" s="59">
        <v>0.74480712166172103</v>
      </c>
      <c r="D50" s="59">
        <v>0.75144508670520227</v>
      </c>
      <c r="E50" s="59">
        <v>0.7780898876404494</v>
      </c>
      <c r="F50" s="62">
        <v>0.81690140845070425</v>
      </c>
      <c r="G50" s="63">
        <v>0.81410000000000005</v>
      </c>
      <c r="H50" s="63">
        <v>0.79549999999999998</v>
      </c>
      <c r="I50" s="57"/>
      <c r="J50" s="57"/>
      <c r="K50" s="57"/>
      <c r="L50" s="57"/>
      <c r="M50" s="57"/>
      <c r="N50" s="124"/>
      <c r="O50" s="61">
        <f t="shared" si="1"/>
        <v>0.97059510736232146</v>
      </c>
      <c r="P50" s="61">
        <f t="shared" si="2"/>
        <v>1.0089123275683394</v>
      </c>
      <c r="Q50" s="61">
        <f t="shared" si="3"/>
        <v>1.0354580812445981</v>
      </c>
      <c r="R50" s="61">
        <f t="shared" si="4"/>
        <v>1.0498805104998221</v>
      </c>
      <c r="S50" s="61">
        <f t="shared" si="4"/>
        <v>0.99657068965517248</v>
      </c>
      <c r="T50" s="57"/>
      <c r="U50" s="57"/>
      <c r="V50" s="57"/>
      <c r="W50" s="57"/>
      <c r="X50" s="57"/>
      <c r="Y50" s="57"/>
    </row>
    <row r="51" spans="1:25" ht="16.5" customHeight="1">
      <c r="A51" s="59" t="s">
        <v>136</v>
      </c>
      <c r="B51" s="59">
        <v>0</v>
      </c>
      <c r="C51" s="59">
        <v>0</v>
      </c>
      <c r="D51" s="59">
        <v>0</v>
      </c>
      <c r="E51" s="59">
        <v>5.1612903225806452E-2</v>
      </c>
      <c r="F51" s="62">
        <v>7.0512820512820512E-2</v>
      </c>
      <c r="G51" s="63">
        <v>8.9700000000000002E-2</v>
      </c>
      <c r="H51" s="63">
        <v>0.12180000000000001</v>
      </c>
      <c r="I51" s="57"/>
      <c r="J51" s="57"/>
      <c r="K51" s="57"/>
      <c r="L51" s="57"/>
      <c r="M51" s="57"/>
      <c r="N51" s="124"/>
      <c r="O51" s="61"/>
      <c r="P51" s="61"/>
      <c r="Q51" s="61" t="e">
        <f t="shared" si="3"/>
        <v>#DIV/0!</v>
      </c>
      <c r="R51" s="61">
        <f t="shared" si="4"/>
        <v>1.3661858974358974</v>
      </c>
      <c r="S51" s="61">
        <f t="shared" si="4"/>
        <v>1.2721090909090909</v>
      </c>
      <c r="T51" s="57"/>
      <c r="U51" s="57"/>
      <c r="V51" s="57"/>
      <c r="W51" s="57"/>
      <c r="X51" s="57"/>
      <c r="Y51" s="57"/>
    </row>
    <row r="52" spans="1:25" ht="16.5" customHeight="1">
      <c r="A52" s="59" t="s">
        <v>92</v>
      </c>
      <c r="B52" s="59">
        <v>0.67241379310344829</v>
      </c>
      <c r="C52" s="59">
        <v>0.75090252707581229</v>
      </c>
      <c r="D52" s="59">
        <v>0.77859778597785978</v>
      </c>
      <c r="E52" s="59">
        <v>0.82061068702290074</v>
      </c>
      <c r="F52" s="62">
        <v>0.85984848484848486</v>
      </c>
      <c r="G52" s="63">
        <v>0.80940000000000001</v>
      </c>
      <c r="H52" s="63">
        <v>0.80069999999999997</v>
      </c>
      <c r="I52" s="57"/>
      <c r="J52" s="57"/>
      <c r="K52" s="57"/>
      <c r="L52" s="57"/>
      <c r="M52" s="57"/>
      <c r="N52" s="124"/>
      <c r="O52" s="61">
        <f t="shared" si="1"/>
        <v>1.1167268351383874</v>
      </c>
      <c r="P52" s="61">
        <f t="shared" si="2"/>
        <v>1.036882628441669</v>
      </c>
      <c r="Q52" s="61">
        <f t="shared" si="3"/>
        <v>1.0539596975507397</v>
      </c>
      <c r="R52" s="61">
        <f t="shared" si="4"/>
        <v>1.047815362931642</v>
      </c>
      <c r="S52" s="61">
        <f t="shared" si="4"/>
        <v>0.94132863436123348</v>
      </c>
      <c r="T52" s="57"/>
      <c r="U52" s="57"/>
      <c r="V52" s="57"/>
      <c r="W52" s="57"/>
      <c r="X52" s="57"/>
      <c r="Y52" s="57"/>
    </row>
    <row r="53" spans="1:25" ht="16.5" customHeight="1">
      <c r="A53" s="57"/>
      <c r="B53" s="58" t="s">
        <v>257</v>
      </c>
      <c r="C53" s="58" t="s">
        <v>258</v>
      </c>
      <c r="D53" s="58" t="s">
        <v>259</v>
      </c>
      <c r="E53" s="58" t="s">
        <v>260</v>
      </c>
      <c r="F53" s="58" t="s">
        <v>261</v>
      </c>
      <c r="G53" s="58" t="s">
        <v>262</v>
      </c>
      <c r="H53" s="58" t="s">
        <v>263</v>
      </c>
      <c r="I53" s="58" t="s">
        <v>264</v>
      </c>
      <c r="J53" s="58" t="s">
        <v>265</v>
      </c>
      <c r="K53" s="58" t="s">
        <v>266</v>
      </c>
      <c r="L53" s="58" t="s">
        <v>267</v>
      </c>
      <c r="M53" s="58" t="s">
        <v>268</v>
      </c>
    </row>
    <row r="54" spans="1:25" ht="16.5" customHeight="1">
      <c r="A54" s="64" t="s">
        <v>16</v>
      </c>
      <c r="B54" s="63">
        <f t="shared" ref="B54:M54" si="5">(B50+B52)/2</f>
        <v>0.71989269715595383</v>
      </c>
      <c r="C54" s="63">
        <f t="shared" si="5"/>
        <v>0.7478548243687666</v>
      </c>
      <c r="D54" s="63">
        <f t="shared" si="5"/>
        <v>0.76502143634153108</v>
      </c>
      <c r="E54" s="63">
        <f t="shared" si="5"/>
        <v>0.79935028733167512</v>
      </c>
      <c r="F54" s="63">
        <f t="shared" si="5"/>
        <v>0.83837494664959455</v>
      </c>
      <c r="G54" s="63">
        <f t="shared" si="5"/>
        <v>0.81174999999999997</v>
      </c>
      <c r="H54" s="63">
        <f t="shared" si="5"/>
        <v>0.79810000000000003</v>
      </c>
      <c r="I54" s="63">
        <f t="shared" si="5"/>
        <v>0</v>
      </c>
      <c r="J54" s="63">
        <f t="shared" si="5"/>
        <v>0</v>
      </c>
      <c r="K54" s="63">
        <f t="shared" si="5"/>
        <v>0</v>
      </c>
      <c r="L54" s="63">
        <f t="shared" si="5"/>
        <v>0</v>
      </c>
      <c r="M54" s="63">
        <f t="shared" si="5"/>
        <v>0</v>
      </c>
    </row>
    <row r="55" spans="1:25" ht="16.5" customHeight="1">
      <c r="A55" s="64" t="s">
        <v>243</v>
      </c>
      <c r="B55" s="63">
        <f t="shared" ref="B55:M55" si="6">B42</f>
        <v>0.60160000000000002</v>
      </c>
      <c r="C55" s="63">
        <f t="shared" si="6"/>
        <v>0.62658227848101267</v>
      </c>
      <c r="D55" s="63">
        <f t="shared" si="6"/>
        <v>0.64331210191082799</v>
      </c>
      <c r="E55" s="63">
        <f t="shared" si="6"/>
        <v>0.63765822784810122</v>
      </c>
      <c r="F55" s="63">
        <f t="shared" si="6"/>
        <v>0.63223787167449141</v>
      </c>
      <c r="G55" s="63">
        <f t="shared" si="6"/>
        <v>0.67610000000000003</v>
      </c>
      <c r="H55" s="63">
        <f t="shared" si="6"/>
        <v>0.73340000000000005</v>
      </c>
      <c r="I55" s="63">
        <f t="shared" si="6"/>
        <v>0</v>
      </c>
      <c r="J55" s="63">
        <f t="shared" si="6"/>
        <v>0</v>
      </c>
      <c r="K55" s="63">
        <f t="shared" si="6"/>
        <v>0</v>
      </c>
      <c r="L55" s="63">
        <f t="shared" si="6"/>
        <v>0</v>
      </c>
      <c r="M55" s="63">
        <f t="shared" si="6"/>
        <v>0</v>
      </c>
    </row>
    <row r="56" spans="1:25" ht="16.5" customHeight="1">
      <c r="A56" s="64" t="s">
        <v>254</v>
      </c>
      <c r="B56" s="62">
        <f t="shared" ref="B56:M56" si="7">(B43+B45+B47)/3</f>
        <v>0.66740592086689288</v>
      </c>
      <c r="C56" s="62">
        <f t="shared" si="7"/>
        <v>0.54724515760502668</v>
      </c>
      <c r="D56" s="62">
        <f t="shared" si="7"/>
        <v>0.5347241331865713</v>
      </c>
      <c r="E56" s="62">
        <f t="shared" si="7"/>
        <v>0.53410182133942552</v>
      </c>
      <c r="F56" s="62">
        <f t="shared" si="7"/>
        <v>0.54816486071851911</v>
      </c>
      <c r="G56" s="62">
        <f t="shared" si="7"/>
        <v>0.57533333333333336</v>
      </c>
      <c r="H56" s="62">
        <f t="shared" si="7"/>
        <v>0.57233333333333336</v>
      </c>
      <c r="I56" s="62">
        <f t="shared" si="7"/>
        <v>0</v>
      </c>
      <c r="J56" s="62">
        <f t="shared" si="7"/>
        <v>0</v>
      </c>
      <c r="K56" s="62">
        <f t="shared" si="7"/>
        <v>0</v>
      </c>
      <c r="L56" s="62">
        <f t="shared" si="7"/>
        <v>0</v>
      </c>
      <c r="M56" s="62">
        <f t="shared" si="7"/>
        <v>0</v>
      </c>
    </row>
    <row r="57" spans="1:25" ht="16.5" customHeight="1">
      <c r="A57" s="64" t="s">
        <v>255</v>
      </c>
      <c r="B57" s="62">
        <f t="shared" ref="B57:M57" si="8">(B17+B19+B22+B25+B26+B28+B31+B35+B46+B47+B40)/11</f>
        <v>0.62721213637082263</v>
      </c>
      <c r="C57" s="62">
        <f t="shared" si="8"/>
        <v>0.63578845031176967</v>
      </c>
      <c r="D57" s="62">
        <f t="shared" si="8"/>
        <v>0.62682201858543651</v>
      </c>
      <c r="E57" s="62">
        <f t="shared" si="8"/>
        <v>0.61941638760591611</v>
      </c>
      <c r="F57" s="62">
        <f t="shared" si="8"/>
        <v>0.64975832518920218</v>
      </c>
      <c r="G57" s="62">
        <f t="shared" si="8"/>
        <v>0.68863150978140775</v>
      </c>
      <c r="H57" s="62">
        <f t="shared" si="8"/>
        <v>0.70352681157831398</v>
      </c>
      <c r="I57" s="62">
        <f t="shared" si="8"/>
        <v>0</v>
      </c>
      <c r="J57" s="62">
        <f t="shared" si="8"/>
        <v>0</v>
      </c>
      <c r="K57" s="62">
        <f t="shared" si="8"/>
        <v>0</v>
      </c>
      <c r="L57" s="62">
        <f t="shared" si="8"/>
        <v>0</v>
      </c>
      <c r="M57" s="62">
        <f t="shared" si="8"/>
        <v>0</v>
      </c>
    </row>
    <row r="58" spans="1:25" ht="16.5" customHeight="1">
      <c r="A58" s="64" t="s">
        <v>15</v>
      </c>
      <c r="B58" s="62">
        <f t="shared" ref="B58:M58" si="9">(B5+B15+B18+B20+B21+B23+B30+B32+B39+B41)/10</f>
        <v>0.64290733668357558</v>
      </c>
      <c r="C58" s="62">
        <f t="shared" si="9"/>
        <v>0.67043504892111838</v>
      </c>
      <c r="D58" s="62">
        <f t="shared" si="9"/>
        <v>0.66995047334320668</v>
      </c>
      <c r="E58" s="62">
        <f t="shared" si="9"/>
        <v>0.68582466377037732</v>
      </c>
      <c r="F58" s="62">
        <f t="shared" si="9"/>
        <v>0.70653584216612575</v>
      </c>
      <c r="G58" s="62">
        <f t="shared" si="9"/>
        <v>0.72650956352807794</v>
      </c>
      <c r="H58" s="62">
        <f t="shared" si="9"/>
        <v>0.75265559136674187</v>
      </c>
      <c r="I58" s="62">
        <f t="shared" si="9"/>
        <v>0</v>
      </c>
      <c r="J58" s="62">
        <f t="shared" si="9"/>
        <v>0</v>
      </c>
      <c r="K58" s="62">
        <f t="shared" si="9"/>
        <v>0</v>
      </c>
      <c r="L58" s="62">
        <f t="shared" si="9"/>
        <v>0</v>
      </c>
      <c r="M58" s="62">
        <f t="shared" si="9"/>
        <v>0</v>
      </c>
    </row>
    <row r="59" spans="1:25" ht="16.5" customHeight="1">
      <c r="A59" s="64" t="s">
        <v>18</v>
      </c>
      <c r="B59" s="62">
        <f t="shared" ref="B59:M59" si="10">(B2+B4+B7+B13+B44+B49)/6</f>
        <v>0.90560748757466347</v>
      </c>
      <c r="C59" s="62">
        <f t="shared" si="10"/>
        <v>0.91303330100991964</v>
      </c>
      <c r="D59" s="62">
        <f t="shared" si="10"/>
        <v>0.90194864432291144</v>
      </c>
      <c r="E59" s="62">
        <f t="shared" si="10"/>
        <v>0.90159423069933931</v>
      </c>
      <c r="F59" s="62">
        <f t="shared" si="10"/>
        <v>0.88021194012624271</v>
      </c>
      <c r="G59" s="62">
        <f t="shared" si="10"/>
        <v>0.84906934485973373</v>
      </c>
      <c r="H59" s="62">
        <f t="shared" si="10"/>
        <v>0.82352609242136099</v>
      </c>
      <c r="I59" s="62">
        <f t="shared" si="10"/>
        <v>0</v>
      </c>
      <c r="J59" s="62">
        <f t="shared" si="10"/>
        <v>0</v>
      </c>
      <c r="K59" s="62">
        <f t="shared" si="10"/>
        <v>0</v>
      </c>
      <c r="L59" s="62">
        <f t="shared" si="10"/>
        <v>0</v>
      </c>
      <c r="M59" s="62">
        <f t="shared" si="10"/>
        <v>0</v>
      </c>
    </row>
    <row r="60" spans="1:25" ht="16.5" customHeight="1">
      <c r="A60" s="64" t="s">
        <v>228</v>
      </c>
      <c r="B60" s="62">
        <f t="shared" ref="B60:M60" si="11">(B41+B51)/2</f>
        <v>0.34643734643734642</v>
      </c>
      <c r="C60" s="62">
        <f t="shared" si="11"/>
        <v>0.36014851485148514</v>
      </c>
      <c r="D60" s="62">
        <f t="shared" si="11"/>
        <v>0.36091127098321341</v>
      </c>
      <c r="E60" s="62">
        <f t="shared" si="11"/>
        <v>0.39806922533553096</v>
      </c>
      <c r="F60" s="62">
        <f t="shared" si="11"/>
        <v>0.41574421513445903</v>
      </c>
      <c r="G60" s="62">
        <f t="shared" si="11"/>
        <v>0.43814999999999998</v>
      </c>
      <c r="H60" s="62">
        <f t="shared" si="11"/>
        <v>0.45640000000000003</v>
      </c>
      <c r="I60" s="62">
        <f t="shared" si="11"/>
        <v>0</v>
      </c>
      <c r="J60" s="62">
        <f t="shared" si="11"/>
        <v>0</v>
      </c>
      <c r="K60" s="62">
        <f t="shared" si="11"/>
        <v>0</v>
      </c>
      <c r="L60" s="62">
        <f t="shared" si="11"/>
        <v>0</v>
      </c>
      <c r="M60" s="62">
        <f t="shared" si="11"/>
        <v>0</v>
      </c>
    </row>
    <row r="61" spans="1:25" ht="16.5" customHeight="1">
      <c r="A61" s="64" t="s">
        <v>256</v>
      </c>
      <c r="B61" s="63">
        <f t="shared" ref="B61:M61" si="12">B48</f>
        <v>0.78947368421052633</v>
      </c>
      <c r="C61" s="63">
        <f t="shared" si="12"/>
        <v>0.81666666666666665</v>
      </c>
      <c r="D61" s="63">
        <f t="shared" si="12"/>
        <v>0.80701754385964908</v>
      </c>
      <c r="E61" s="63">
        <f t="shared" si="12"/>
        <v>0.78181818181818186</v>
      </c>
      <c r="F61" s="63">
        <f t="shared" si="12"/>
        <v>0.82692307692307687</v>
      </c>
      <c r="G61" s="63">
        <f t="shared" si="12"/>
        <v>0.87270000000000003</v>
      </c>
      <c r="H61" s="63">
        <f t="shared" si="12"/>
        <v>0.89290000000000003</v>
      </c>
      <c r="I61" s="63">
        <f t="shared" si="12"/>
        <v>0</v>
      </c>
      <c r="J61" s="63">
        <f t="shared" si="12"/>
        <v>0</v>
      </c>
      <c r="K61" s="63">
        <f t="shared" si="12"/>
        <v>0</v>
      </c>
      <c r="L61" s="63">
        <f t="shared" si="12"/>
        <v>0</v>
      </c>
      <c r="M61" s="63">
        <f t="shared" si="12"/>
        <v>0</v>
      </c>
    </row>
    <row r="62" spans="1:25" ht="16.5" customHeight="1">
      <c r="A62" s="64" t="s">
        <v>168</v>
      </c>
      <c r="B62" s="62">
        <f t="shared" ref="B62:M62" si="13">(B24+B29+B36+B37)/4</f>
        <v>0.90719193835892131</v>
      </c>
      <c r="C62" s="62">
        <f t="shared" si="13"/>
        <v>0.91556673880840767</v>
      </c>
      <c r="D62" s="62">
        <f t="shared" si="13"/>
        <v>0.92993353541094381</v>
      </c>
      <c r="E62" s="62">
        <f t="shared" si="13"/>
        <v>0.89949734000938808</v>
      </c>
      <c r="F62" s="62">
        <f t="shared" si="13"/>
        <v>0.84486289300596384</v>
      </c>
      <c r="G62" s="62">
        <f t="shared" si="13"/>
        <v>0.81115626074991398</v>
      </c>
      <c r="H62" s="62">
        <f t="shared" si="13"/>
        <v>0.79009556111823886</v>
      </c>
      <c r="I62" s="62">
        <f t="shared" si="13"/>
        <v>0</v>
      </c>
      <c r="J62" s="62">
        <f t="shared" si="13"/>
        <v>0</v>
      </c>
      <c r="K62" s="62">
        <f t="shared" si="13"/>
        <v>0</v>
      </c>
      <c r="L62" s="62">
        <f t="shared" si="13"/>
        <v>0</v>
      </c>
      <c r="M62" s="62">
        <f t="shared" si="13"/>
        <v>0</v>
      </c>
    </row>
    <row r="63" spans="1:25" ht="16.5" customHeight="1">
      <c r="A63" s="64" t="s">
        <v>19</v>
      </c>
      <c r="B63" s="62">
        <f t="shared" ref="B63:M63" si="14">(B10+B33+B34+B38)/4</f>
        <v>0.95768218713763265</v>
      </c>
      <c r="C63" s="62">
        <f t="shared" si="14"/>
        <v>0.93417036625971139</v>
      </c>
      <c r="D63" s="62">
        <f t="shared" si="14"/>
        <v>0.94826690565326932</v>
      </c>
      <c r="E63" s="62">
        <f t="shared" si="14"/>
        <v>0.95749571183533444</v>
      </c>
      <c r="F63" s="62">
        <f t="shared" si="14"/>
        <v>0.93886174159320279</v>
      </c>
      <c r="G63" s="62">
        <f t="shared" si="14"/>
        <v>0.94062712368331636</v>
      </c>
      <c r="H63" s="62">
        <f t="shared" si="14"/>
        <v>0.92921177449552728</v>
      </c>
      <c r="I63" s="62">
        <f t="shared" si="14"/>
        <v>0</v>
      </c>
      <c r="J63" s="62">
        <f t="shared" si="14"/>
        <v>0</v>
      </c>
      <c r="K63" s="62">
        <f t="shared" si="14"/>
        <v>0</v>
      </c>
      <c r="L63" s="62">
        <f t="shared" si="14"/>
        <v>0</v>
      </c>
      <c r="M63" s="62">
        <f t="shared" si="14"/>
        <v>0</v>
      </c>
    </row>
    <row r="64" spans="1:25" ht="16.5" customHeight="1">
      <c r="A64" s="64" t="s">
        <v>17</v>
      </c>
      <c r="B64" s="62">
        <f t="shared" ref="B64:M64" si="15">(B8+B11+B14+B16)/4</f>
        <v>0.86638021381777763</v>
      </c>
      <c r="C64" s="62">
        <f t="shared" si="15"/>
        <v>0.8532145199721568</v>
      </c>
      <c r="D64" s="62">
        <f t="shared" si="15"/>
        <v>0.86537893603571558</v>
      </c>
      <c r="E64" s="62">
        <f t="shared" si="15"/>
        <v>0.86904084475060239</v>
      </c>
      <c r="F64" s="62">
        <f t="shared" si="15"/>
        <v>0.86351950918724096</v>
      </c>
      <c r="G64" s="62">
        <f t="shared" si="15"/>
        <v>0.83864139976130248</v>
      </c>
      <c r="H64" s="62">
        <f t="shared" si="15"/>
        <v>0.85419160441313513</v>
      </c>
      <c r="I64" s="62">
        <f t="shared" si="15"/>
        <v>0</v>
      </c>
      <c r="J64" s="62">
        <f t="shared" si="15"/>
        <v>0</v>
      </c>
      <c r="K64" s="62">
        <f t="shared" si="15"/>
        <v>0</v>
      </c>
      <c r="L64" s="62">
        <f t="shared" si="15"/>
        <v>0</v>
      </c>
      <c r="M64" s="62">
        <f t="shared" si="15"/>
        <v>0</v>
      </c>
    </row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</sheetData>
  <autoFilter ref="A53:M53" xr:uid="{979F74BB-ECEA-4105-A3B0-6BF4B03A7517}"/>
  <mergeCells count="1">
    <mergeCell ref="N2:N52"/>
  </mergeCells>
  <phoneticPr fontId="1" type="noConversion"/>
  <conditionalFormatting sqref="B2:M52">
    <cfRule type="iconSet" priority="5">
      <iconSet>
        <cfvo type="percent" val="0"/>
        <cfvo type="percent" val="60"/>
        <cfvo type="percent" val="80"/>
      </iconSet>
    </cfRule>
  </conditionalFormatting>
  <conditionalFormatting sqref="O2:Y52">
    <cfRule type="cellIs" dxfId="0" priority="1" operator="between">
      <formula>0.9</formula>
      <formula>1.15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3569A-44AB-48B0-BD0A-F55886512ADC}">
  <dimension ref="A1:Q71"/>
  <sheetViews>
    <sheetView topLeftCell="A37" zoomScale="70" zoomScaleNormal="70" workbookViewId="0">
      <selection activeCell="O27" sqref="O27:O64"/>
    </sheetView>
  </sheetViews>
  <sheetFormatPr defaultColWidth="8.875" defaultRowHeight="15.75"/>
  <cols>
    <col min="1" max="1" width="12.375" style="1" customWidth="1"/>
    <col min="2" max="2" width="10.875" style="1" customWidth="1"/>
    <col min="3" max="3" width="8.25" style="1" customWidth="1"/>
    <col min="4" max="5" width="10.375" style="1" customWidth="1"/>
    <col min="6" max="6" width="9.5" style="1" bestFit="1" customWidth="1"/>
    <col min="7" max="7" width="11" style="1" customWidth="1"/>
    <col min="8" max="8" width="12" style="1" customWidth="1"/>
    <col min="9" max="9" width="8.875" style="1"/>
    <col min="10" max="10" width="7.625" style="1" customWidth="1"/>
    <col min="11" max="11" width="9.25" style="1" customWidth="1"/>
    <col min="12" max="12" width="8.875" style="1"/>
    <col min="13" max="13" width="10.375" style="1" customWidth="1"/>
    <col min="14" max="15" width="9.125" style="1" bestFit="1" customWidth="1"/>
    <col min="16" max="16" width="12.375" style="1" bestFit="1" customWidth="1"/>
    <col min="17" max="17" width="11.5" style="1" customWidth="1"/>
    <col min="18" max="16384" width="8.875" style="1"/>
  </cols>
  <sheetData>
    <row r="1" spans="1:17" ht="61.5" customHeight="1">
      <c r="A1" s="125" t="s">
        <v>208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ht="45" customHeight="1">
      <c r="A2" s="21" t="s">
        <v>0</v>
      </c>
      <c r="B2" s="21" t="s">
        <v>7</v>
      </c>
      <c r="C2" s="21" t="s">
        <v>12</v>
      </c>
      <c r="D2" s="22" t="s">
        <v>202</v>
      </c>
      <c r="E2" s="22" t="s">
        <v>201</v>
      </c>
      <c r="F2" s="23" t="s">
        <v>11</v>
      </c>
      <c r="G2" s="24" t="s">
        <v>9</v>
      </c>
      <c r="H2" s="24" t="s">
        <v>10</v>
      </c>
      <c r="I2" s="21" t="s">
        <v>0</v>
      </c>
      <c r="J2" s="21" t="s">
        <v>1</v>
      </c>
      <c r="K2" s="21" t="s">
        <v>7</v>
      </c>
      <c r="L2" s="21" t="s">
        <v>12</v>
      </c>
      <c r="M2" s="22" t="s">
        <v>202</v>
      </c>
      <c r="N2" s="22" t="s">
        <v>201</v>
      </c>
      <c r="O2" s="23" t="s">
        <v>11</v>
      </c>
      <c r="P2" s="24" t="s">
        <v>9</v>
      </c>
      <c r="Q2" s="24" t="s">
        <v>10</v>
      </c>
    </row>
    <row r="3" spans="1:17" ht="19.5">
      <c r="A3" s="98" t="s">
        <v>2</v>
      </c>
      <c r="B3" s="8" t="s">
        <v>108</v>
      </c>
      <c r="C3" s="91" t="s">
        <v>14</v>
      </c>
      <c r="D3" s="7">
        <v>39</v>
      </c>
      <c r="E3" s="9">
        <f t="shared" ref="E3:E7" si="0">D3-F3</f>
        <v>22</v>
      </c>
      <c r="F3" s="7">
        <v>17</v>
      </c>
      <c r="G3" s="33">
        <f>E3/D3</f>
        <v>0.5641025641025641</v>
      </c>
      <c r="H3" s="97">
        <f>(E3+E4+E5+E6+E7)/(D3+D4+D5+D6+D7)</f>
        <v>0.39383561643835618</v>
      </c>
      <c r="I3" s="98" t="s">
        <v>67</v>
      </c>
      <c r="J3" s="98"/>
      <c r="K3" s="11" t="s">
        <v>68</v>
      </c>
      <c r="L3" s="91" t="s">
        <v>13</v>
      </c>
      <c r="M3" s="9">
        <v>25</v>
      </c>
      <c r="N3" s="9">
        <f>M3-O3</f>
        <v>24</v>
      </c>
      <c r="O3" s="9">
        <v>1</v>
      </c>
      <c r="P3" s="12">
        <f>N3/M3</f>
        <v>0.96</v>
      </c>
      <c r="Q3" s="97">
        <f>(N3+N4+N5+N6+N7+N8)/(M3+M4+M5+M6+M7+M8)</f>
        <v>0.83969465648854957</v>
      </c>
    </row>
    <row r="4" spans="1:17" ht="19.5">
      <c r="A4" s="98"/>
      <c r="B4" s="9" t="s">
        <v>101</v>
      </c>
      <c r="C4" s="91"/>
      <c r="D4" s="9">
        <v>91</v>
      </c>
      <c r="E4" s="9">
        <f t="shared" si="0"/>
        <v>32</v>
      </c>
      <c r="F4" s="7">
        <v>59</v>
      </c>
      <c r="G4" s="33">
        <f t="shared" ref="G4:G70" si="1">E4/D4</f>
        <v>0.35164835164835168</v>
      </c>
      <c r="H4" s="97"/>
      <c r="I4" s="98"/>
      <c r="J4" s="98"/>
      <c r="K4" s="11" t="s">
        <v>69</v>
      </c>
      <c r="L4" s="91"/>
      <c r="M4" s="9">
        <v>5</v>
      </c>
      <c r="N4" s="9">
        <f t="shared" ref="N4:N66" si="2">M4-O4</f>
        <v>4</v>
      </c>
      <c r="O4" s="9">
        <v>1</v>
      </c>
      <c r="P4" s="34">
        <f t="shared" ref="P4:P66" si="3">N4/M4</f>
        <v>0.8</v>
      </c>
      <c r="Q4" s="97"/>
    </row>
    <row r="5" spans="1:17" ht="19.5">
      <c r="A5" s="98"/>
      <c r="B5" s="9" t="s">
        <v>102</v>
      </c>
      <c r="C5" s="91"/>
      <c r="D5" s="9">
        <v>57</v>
      </c>
      <c r="E5" s="9">
        <f t="shared" si="0"/>
        <v>20</v>
      </c>
      <c r="F5" s="7">
        <v>37</v>
      </c>
      <c r="G5" s="33">
        <f t="shared" si="1"/>
        <v>0.35087719298245612</v>
      </c>
      <c r="H5" s="97"/>
      <c r="I5" s="98"/>
      <c r="J5" s="98"/>
      <c r="K5" s="11" t="s">
        <v>70</v>
      </c>
      <c r="L5" s="91"/>
      <c r="M5" s="9">
        <v>24</v>
      </c>
      <c r="N5" s="9">
        <f t="shared" si="2"/>
        <v>18</v>
      </c>
      <c r="O5" s="9">
        <v>6</v>
      </c>
      <c r="P5" s="34">
        <f t="shared" si="3"/>
        <v>0.75</v>
      </c>
      <c r="Q5" s="97"/>
    </row>
    <row r="6" spans="1:17" ht="19.5">
      <c r="A6" s="98"/>
      <c r="B6" s="8" t="s">
        <v>110</v>
      </c>
      <c r="C6" s="91"/>
      <c r="D6" s="9">
        <v>84</v>
      </c>
      <c r="E6" s="9">
        <f t="shared" si="0"/>
        <v>39</v>
      </c>
      <c r="F6" s="7">
        <v>45</v>
      </c>
      <c r="G6" s="33">
        <f t="shared" si="1"/>
        <v>0.4642857142857143</v>
      </c>
      <c r="H6" s="97"/>
      <c r="I6" s="98"/>
      <c r="J6" s="98"/>
      <c r="K6" s="11" t="s">
        <v>71</v>
      </c>
      <c r="L6" s="91"/>
      <c r="M6" s="9">
        <v>37</v>
      </c>
      <c r="N6" s="9">
        <f t="shared" si="2"/>
        <v>31</v>
      </c>
      <c r="O6" s="9">
        <v>6</v>
      </c>
      <c r="P6" s="34">
        <f t="shared" si="3"/>
        <v>0.83783783783783783</v>
      </c>
      <c r="Q6" s="97"/>
    </row>
    <row r="7" spans="1:17" ht="19.5">
      <c r="A7" s="98"/>
      <c r="B7" s="8" t="s">
        <v>111</v>
      </c>
      <c r="C7" s="91"/>
      <c r="D7" s="9">
        <v>21</v>
      </c>
      <c r="E7" s="9">
        <f t="shared" si="0"/>
        <v>2</v>
      </c>
      <c r="F7" s="7">
        <v>19</v>
      </c>
      <c r="G7" s="33">
        <f t="shared" si="1"/>
        <v>9.5238095238095233E-2</v>
      </c>
      <c r="H7" s="97"/>
      <c r="I7" s="98"/>
      <c r="J7" s="98"/>
      <c r="K7" s="11" t="s">
        <v>72</v>
      </c>
      <c r="L7" s="91"/>
      <c r="M7" s="9">
        <v>34</v>
      </c>
      <c r="N7" s="9">
        <f t="shared" si="2"/>
        <v>27</v>
      </c>
      <c r="O7" s="9">
        <v>7</v>
      </c>
      <c r="P7" s="34">
        <f t="shared" si="3"/>
        <v>0.79411764705882348</v>
      </c>
      <c r="Q7" s="97"/>
    </row>
    <row r="8" spans="1:17" ht="19.5">
      <c r="A8" s="81" t="s">
        <v>112</v>
      </c>
      <c r="B8" s="8" t="s">
        <v>113</v>
      </c>
      <c r="C8" s="91" t="s">
        <v>99</v>
      </c>
      <c r="D8" s="9">
        <v>20</v>
      </c>
      <c r="E8" s="9">
        <f>D8-F8</f>
        <v>15</v>
      </c>
      <c r="F8" s="7">
        <v>5</v>
      </c>
      <c r="G8" s="33">
        <f t="shared" si="1"/>
        <v>0.75</v>
      </c>
      <c r="H8" s="86">
        <f>(E8+E9+E10+E11+E12+E13+E14+E15+E16)/(D8+D9+D10+D11+D12+D13+D14+D15+D16)</f>
        <v>0.72029702970297027</v>
      </c>
      <c r="I8" s="98"/>
      <c r="J8" s="98"/>
      <c r="K8" s="11" t="s">
        <v>73</v>
      </c>
      <c r="L8" s="91"/>
      <c r="M8" s="9">
        <v>6</v>
      </c>
      <c r="N8" s="9">
        <f t="shared" si="2"/>
        <v>6</v>
      </c>
      <c r="O8" s="9">
        <v>0</v>
      </c>
      <c r="P8" s="12">
        <f t="shared" si="3"/>
        <v>1</v>
      </c>
      <c r="Q8" s="97"/>
    </row>
    <row r="9" spans="1:17" ht="19.5">
      <c r="A9" s="81"/>
      <c r="B9" s="8" t="s">
        <v>114</v>
      </c>
      <c r="C9" s="85"/>
      <c r="D9" s="11">
        <v>78</v>
      </c>
      <c r="E9" s="9">
        <f t="shared" ref="E9:E70" si="4">D9-F9</f>
        <v>46</v>
      </c>
      <c r="F9" s="7">
        <v>32</v>
      </c>
      <c r="G9" s="33">
        <f t="shared" si="1"/>
        <v>0.58974358974358976</v>
      </c>
      <c r="H9" s="86"/>
      <c r="I9" s="81" t="s">
        <v>141</v>
      </c>
      <c r="J9" s="81"/>
      <c r="K9" s="11" t="s">
        <v>36</v>
      </c>
      <c r="L9" s="91" t="s">
        <v>14</v>
      </c>
      <c r="M9" s="9">
        <v>42</v>
      </c>
      <c r="N9" s="9">
        <f t="shared" si="2"/>
        <v>39</v>
      </c>
      <c r="O9" s="9">
        <v>3</v>
      </c>
      <c r="P9" s="12">
        <f t="shared" si="3"/>
        <v>0.9285714285714286</v>
      </c>
      <c r="Q9" s="97">
        <f>(N9+N10+N11+N12+N13+N14)/(M9+M10+M11+M12+M13+M14)</f>
        <v>0.82283464566929132</v>
      </c>
    </row>
    <row r="10" spans="1:17" ht="19.5">
      <c r="A10" s="81"/>
      <c r="B10" s="8" t="s">
        <v>115</v>
      </c>
      <c r="C10" s="85"/>
      <c r="D10" s="9">
        <v>25</v>
      </c>
      <c r="E10" s="9">
        <f t="shared" si="4"/>
        <v>20</v>
      </c>
      <c r="F10" s="7">
        <v>5</v>
      </c>
      <c r="G10" s="33">
        <f t="shared" si="1"/>
        <v>0.8</v>
      </c>
      <c r="H10" s="86"/>
      <c r="I10" s="81"/>
      <c r="J10" s="81"/>
      <c r="K10" s="11" t="s">
        <v>37</v>
      </c>
      <c r="L10" s="85"/>
      <c r="M10" s="9">
        <v>51</v>
      </c>
      <c r="N10" s="9">
        <f t="shared" si="2"/>
        <v>39</v>
      </c>
      <c r="O10" s="9">
        <v>12</v>
      </c>
      <c r="P10" s="34">
        <f t="shared" si="3"/>
        <v>0.76470588235294112</v>
      </c>
      <c r="Q10" s="86"/>
    </row>
    <row r="11" spans="1:17" ht="19.5">
      <c r="A11" s="81"/>
      <c r="B11" s="9" t="s">
        <v>100</v>
      </c>
      <c r="C11" s="85"/>
      <c r="D11" s="9">
        <v>37</v>
      </c>
      <c r="E11" s="9">
        <f t="shared" si="4"/>
        <v>35</v>
      </c>
      <c r="F11" s="7">
        <v>2</v>
      </c>
      <c r="G11" s="10">
        <f t="shared" si="1"/>
        <v>0.94594594594594594</v>
      </c>
      <c r="H11" s="86"/>
      <c r="I11" s="81"/>
      <c r="J11" s="81"/>
      <c r="K11" s="11" t="s">
        <v>38</v>
      </c>
      <c r="L11" s="85"/>
      <c r="M11" s="9">
        <v>20</v>
      </c>
      <c r="N11" s="9">
        <f t="shared" si="2"/>
        <v>17</v>
      </c>
      <c r="O11" s="9">
        <v>3</v>
      </c>
      <c r="P11" s="12">
        <f t="shared" si="3"/>
        <v>0.85</v>
      </c>
      <c r="Q11" s="86"/>
    </row>
    <row r="12" spans="1:17" ht="19.5">
      <c r="A12" s="81"/>
      <c r="B12" s="8" t="s">
        <v>116</v>
      </c>
      <c r="C12" s="85"/>
      <c r="D12" s="9">
        <v>65</v>
      </c>
      <c r="E12" s="9">
        <f t="shared" si="4"/>
        <v>50</v>
      </c>
      <c r="F12" s="7">
        <v>15</v>
      </c>
      <c r="G12" s="33">
        <f t="shared" si="1"/>
        <v>0.76923076923076927</v>
      </c>
      <c r="H12" s="86"/>
      <c r="I12" s="81"/>
      <c r="J12" s="81"/>
      <c r="K12" s="11" t="s">
        <v>39</v>
      </c>
      <c r="L12" s="85"/>
      <c r="M12" s="9">
        <v>46</v>
      </c>
      <c r="N12" s="9">
        <f t="shared" si="2"/>
        <v>34</v>
      </c>
      <c r="O12" s="9">
        <v>12</v>
      </c>
      <c r="P12" s="34">
        <f t="shared" si="3"/>
        <v>0.73913043478260865</v>
      </c>
      <c r="Q12" s="86"/>
    </row>
    <row r="13" spans="1:17" ht="19.5">
      <c r="A13" s="81"/>
      <c r="B13" s="8" t="s">
        <v>117</v>
      </c>
      <c r="C13" s="85"/>
      <c r="D13" s="9">
        <v>49</v>
      </c>
      <c r="E13" s="9">
        <f t="shared" si="4"/>
        <v>39</v>
      </c>
      <c r="F13" s="7">
        <v>10</v>
      </c>
      <c r="G13" s="33">
        <f t="shared" si="1"/>
        <v>0.79591836734693877</v>
      </c>
      <c r="H13" s="86"/>
      <c r="I13" s="81"/>
      <c r="J13" s="81"/>
      <c r="K13" s="11" t="s">
        <v>40</v>
      </c>
      <c r="L13" s="85"/>
      <c r="M13" s="9">
        <v>39</v>
      </c>
      <c r="N13" s="9">
        <f t="shared" si="2"/>
        <v>35</v>
      </c>
      <c r="O13" s="9">
        <v>4</v>
      </c>
      <c r="P13" s="34">
        <f t="shared" si="3"/>
        <v>0.89743589743589747</v>
      </c>
      <c r="Q13" s="86"/>
    </row>
    <row r="14" spans="1:17" ht="19.5">
      <c r="A14" s="81"/>
      <c r="B14" s="8" t="s">
        <v>118</v>
      </c>
      <c r="C14" s="85"/>
      <c r="D14" s="9">
        <v>37</v>
      </c>
      <c r="E14" s="9">
        <f t="shared" si="4"/>
        <v>28</v>
      </c>
      <c r="F14" s="7">
        <v>9</v>
      </c>
      <c r="G14" s="33">
        <f t="shared" si="1"/>
        <v>0.7567567567567568</v>
      </c>
      <c r="H14" s="86"/>
      <c r="I14" s="81"/>
      <c r="J14" s="81"/>
      <c r="K14" s="11" t="s">
        <v>41</v>
      </c>
      <c r="L14" s="85"/>
      <c r="M14" s="9">
        <v>56</v>
      </c>
      <c r="N14" s="9">
        <f t="shared" si="2"/>
        <v>45</v>
      </c>
      <c r="O14" s="9">
        <v>11</v>
      </c>
      <c r="P14" s="34">
        <f t="shared" si="3"/>
        <v>0.8035714285714286</v>
      </c>
      <c r="Q14" s="86"/>
    </row>
    <row r="15" spans="1:17" ht="19.5">
      <c r="A15" s="81"/>
      <c r="B15" s="8" t="s">
        <v>119</v>
      </c>
      <c r="C15" s="85"/>
      <c r="D15" s="9">
        <v>63</v>
      </c>
      <c r="E15" s="9">
        <f t="shared" si="4"/>
        <v>38</v>
      </c>
      <c r="F15" s="7">
        <v>25</v>
      </c>
      <c r="G15" s="33">
        <f t="shared" si="1"/>
        <v>0.60317460317460314</v>
      </c>
      <c r="H15" s="86"/>
      <c r="I15" s="81"/>
      <c r="J15" s="81"/>
      <c r="K15" s="11" t="s">
        <v>42</v>
      </c>
      <c r="L15" s="85"/>
      <c r="M15" s="9">
        <v>54</v>
      </c>
      <c r="N15" s="9">
        <f t="shared" si="2"/>
        <v>41</v>
      </c>
      <c r="O15" s="9">
        <v>13</v>
      </c>
      <c r="P15" s="34">
        <f t="shared" si="3"/>
        <v>0.7592592592592593</v>
      </c>
      <c r="Q15" s="86"/>
    </row>
    <row r="16" spans="1:17" ht="19.5">
      <c r="A16" s="81"/>
      <c r="B16" s="8" t="s">
        <v>120</v>
      </c>
      <c r="C16" s="85"/>
      <c r="D16" s="9">
        <v>30</v>
      </c>
      <c r="E16" s="9">
        <f t="shared" si="4"/>
        <v>20</v>
      </c>
      <c r="F16" s="7">
        <v>10</v>
      </c>
      <c r="G16" s="33">
        <f t="shared" si="1"/>
        <v>0.66666666666666663</v>
      </c>
      <c r="H16" s="86"/>
      <c r="I16" s="81" t="s">
        <v>48</v>
      </c>
      <c r="J16" s="81"/>
      <c r="K16" s="11" t="s">
        <v>49</v>
      </c>
      <c r="L16" s="91" t="s">
        <v>55</v>
      </c>
      <c r="M16" s="9">
        <v>19</v>
      </c>
      <c r="N16" s="9">
        <f t="shared" si="2"/>
        <v>7</v>
      </c>
      <c r="O16" s="9">
        <v>12</v>
      </c>
      <c r="P16" s="34">
        <f t="shared" si="3"/>
        <v>0.36842105263157893</v>
      </c>
      <c r="Q16" s="97">
        <f>(N16+N17+N18+N19+N20+N21+N22)/(M16+M17+M18+M19+M20+M21+M22)</f>
        <v>0.42448979591836733</v>
      </c>
    </row>
    <row r="17" spans="1:17" ht="19.5">
      <c r="A17" s="81" t="s">
        <v>82</v>
      </c>
      <c r="B17" s="8" t="s">
        <v>83</v>
      </c>
      <c r="C17" s="85" t="s">
        <v>91</v>
      </c>
      <c r="D17" s="9">
        <v>80</v>
      </c>
      <c r="E17" s="9">
        <f t="shared" si="4"/>
        <v>0</v>
      </c>
      <c r="F17" s="7">
        <v>80</v>
      </c>
      <c r="G17" s="33">
        <f t="shared" si="1"/>
        <v>0</v>
      </c>
      <c r="H17" s="86">
        <f>(E17+E18+E19+E20+E21+E22+E23+E24)/(D17+D18+D19+D20+D21+D22+D23+D24)</f>
        <v>0.62658227848101267</v>
      </c>
      <c r="I17" s="81"/>
      <c r="J17" s="81"/>
      <c r="K17" s="11" t="s">
        <v>50</v>
      </c>
      <c r="L17" s="85"/>
      <c r="M17" s="9">
        <v>20</v>
      </c>
      <c r="N17" s="9">
        <f t="shared" si="2"/>
        <v>10</v>
      </c>
      <c r="O17" s="9">
        <v>10</v>
      </c>
      <c r="P17" s="34">
        <f t="shared" si="3"/>
        <v>0.5</v>
      </c>
      <c r="Q17" s="86"/>
    </row>
    <row r="18" spans="1:17" ht="19.5">
      <c r="A18" s="81"/>
      <c r="B18" s="8" t="s">
        <v>84</v>
      </c>
      <c r="C18" s="85"/>
      <c r="D18" s="9">
        <v>116</v>
      </c>
      <c r="E18" s="9">
        <f t="shared" si="4"/>
        <v>95</v>
      </c>
      <c r="F18" s="7">
        <v>21</v>
      </c>
      <c r="G18" s="33">
        <f t="shared" si="1"/>
        <v>0.81896551724137934</v>
      </c>
      <c r="H18" s="86"/>
      <c r="I18" s="81"/>
      <c r="J18" s="81"/>
      <c r="K18" s="11" t="s">
        <v>142</v>
      </c>
      <c r="L18" s="85"/>
      <c r="M18" s="9">
        <v>54</v>
      </c>
      <c r="N18" s="9">
        <f t="shared" si="2"/>
        <v>21</v>
      </c>
      <c r="O18" s="9">
        <v>33</v>
      </c>
      <c r="P18" s="34">
        <f t="shared" si="3"/>
        <v>0.3888888888888889</v>
      </c>
      <c r="Q18" s="86"/>
    </row>
    <row r="19" spans="1:17" ht="19.5">
      <c r="A19" s="81"/>
      <c r="B19" s="8" t="s">
        <v>85</v>
      </c>
      <c r="C19" s="85"/>
      <c r="D19" s="9">
        <v>64</v>
      </c>
      <c r="E19" s="9">
        <f t="shared" si="4"/>
        <v>60</v>
      </c>
      <c r="F19" s="7">
        <v>4</v>
      </c>
      <c r="G19" s="10">
        <f t="shared" si="1"/>
        <v>0.9375</v>
      </c>
      <c r="H19" s="86"/>
      <c r="I19" s="81"/>
      <c r="J19" s="81"/>
      <c r="K19" s="11" t="s">
        <v>51</v>
      </c>
      <c r="L19" s="85"/>
      <c r="M19" s="9">
        <v>29</v>
      </c>
      <c r="N19" s="9">
        <f t="shared" si="2"/>
        <v>15</v>
      </c>
      <c r="O19" s="9">
        <v>14</v>
      </c>
      <c r="P19" s="34">
        <f t="shared" si="3"/>
        <v>0.51724137931034486</v>
      </c>
      <c r="Q19" s="86"/>
    </row>
    <row r="20" spans="1:17" ht="19.5">
      <c r="A20" s="81"/>
      <c r="B20" s="8" t="s">
        <v>86</v>
      </c>
      <c r="C20" s="85"/>
      <c r="D20" s="9">
        <v>77</v>
      </c>
      <c r="E20" s="9">
        <f t="shared" si="4"/>
        <v>46</v>
      </c>
      <c r="F20" s="7">
        <v>31</v>
      </c>
      <c r="G20" s="33">
        <f t="shared" si="1"/>
        <v>0.59740259740259738</v>
      </c>
      <c r="H20" s="86"/>
      <c r="I20" s="81"/>
      <c r="J20" s="81"/>
      <c r="K20" s="11" t="s">
        <v>52</v>
      </c>
      <c r="L20" s="85"/>
      <c r="M20" s="9">
        <v>26</v>
      </c>
      <c r="N20" s="9">
        <f t="shared" si="2"/>
        <v>14</v>
      </c>
      <c r="O20" s="9">
        <v>12</v>
      </c>
      <c r="P20" s="34">
        <f t="shared" si="3"/>
        <v>0.53846153846153844</v>
      </c>
      <c r="Q20" s="86"/>
    </row>
    <row r="21" spans="1:17" ht="19.5">
      <c r="A21" s="81"/>
      <c r="B21" s="8" t="s">
        <v>87</v>
      </c>
      <c r="C21" s="85"/>
      <c r="D21" s="9">
        <v>43</v>
      </c>
      <c r="E21" s="9">
        <f t="shared" si="4"/>
        <v>27</v>
      </c>
      <c r="F21" s="7">
        <v>16</v>
      </c>
      <c r="G21" s="33">
        <f t="shared" si="1"/>
        <v>0.62790697674418605</v>
      </c>
      <c r="H21" s="86"/>
      <c r="I21" s="81"/>
      <c r="J21" s="81"/>
      <c r="K21" s="11" t="s">
        <v>53</v>
      </c>
      <c r="L21" s="85"/>
      <c r="M21" s="9">
        <v>54</v>
      </c>
      <c r="N21" s="9">
        <f t="shared" si="2"/>
        <v>18</v>
      </c>
      <c r="O21" s="9">
        <v>36</v>
      </c>
      <c r="P21" s="34">
        <f t="shared" si="3"/>
        <v>0.33333333333333331</v>
      </c>
      <c r="Q21" s="86"/>
    </row>
    <row r="22" spans="1:17" ht="19.5">
      <c r="A22" s="81"/>
      <c r="B22" s="8" t="s">
        <v>88</v>
      </c>
      <c r="C22" s="85"/>
      <c r="D22" s="9">
        <v>98</v>
      </c>
      <c r="E22" s="9">
        <f t="shared" si="4"/>
        <v>62</v>
      </c>
      <c r="F22" s="7">
        <v>36</v>
      </c>
      <c r="G22" s="33">
        <f t="shared" si="1"/>
        <v>0.63265306122448983</v>
      </c>
      <c r="H22" s="86"/>
      <c r="I22" s="81"/>
      <c r="J22" s="81"/>
      <c r="K22" s="11" t="s">
        <v>54</v>
      </c>
      <c r="L22" s="85"/>
      <c r="M22" s="9">
        <v>43</v>
      </c>
      <c r="N22" s="9">
        <f t="shared" si="2"/>
        <v>19</v>
      </c>
      <c r="O22" s="9">
        <v>24</v>
      </c>
      <c r="P22" s="34">
        <f t="shared" si="3"/>
        <v>0.44186046511627908</v>
      </c>
      <c r="Q22" s="86"/>
    </row>
    <row r="23" spans="1:17" ht="19.5">
      <c r="A23" s="81"/>
      <c r="B23" s="8" t="s">
        <v>89</v>
      </c>
      <c r="C23" s="85"/>
      <c r="D23" s="9">
        <v>116</v>
      </c>
      <c r="E23" s="9">
        <f t="shared" si="4"/>
        <v>106</v>
      </c>
      <c r="F23" s="7">
        <v>10</v>
      </c>
      <c r="G23" s="10">
        <f t="shared" si="1"/>
        <v>0.91379310344827591</v>
      </c>
      <c r="H23" s="86"/>
      <c r="I23" s="81" t="s">
        <v>4</v>
      </c>
      <c r="J23" s="81"/>
      <c r="K23" s="11" t="s">
        <v>103</v>
      </c>
      <c r="L23" s="91" t="s">
        <v>107</v>
      </c>
      <c r="M23" s="9">
        <v>18</v>
      </c>
      <c r="N23" s="9">
        <f t="shared" si="2"/>
        <v>14</v>
      </c>
      <c r="O23" s="9">
        <v>4</v>
      </c>
      <c r="P23" s="34">
        <f t="shared" si="3"/>
        <v>0.77777777777777779</v>
      </c>
      <c r="Q23" s="86">
        <f>(N23+N24+N25+N26)/(M23+M24+M25+M26)</f>
        <v>0.81666666666666665</v>
      </c>
    </row>
    <row r="24" spans="1:17" ht="19.5">
      <c r="A24" s="81"/>
      <c r="B24" s="8" t="s">
        <v>90</v>
      </c>
      <c r="C24" s="85"/>
      <c r="D24" s="9">
        <v>38</v>
      </c>
      <c r="E24" s="9">
        <f t="shared" si="4"/>
        <v>0</v>
      </c>
      <c r="F24" s="7">
        <v>38</v>
      </c>
      <c r="G24" s="33">
        <f t="shared" si="1"/>
        <v>0</v>
      </c>
      <c r="H24" s="86"/>
      <c r="I24" s="81"/>
      <c r="J24" s="81"/>
      <c r="K24" s="11" t="s">
        <v>104</v>
      </c>
      <c r="L24" s="85"/>
      <c r="M24" s="9">
        <v>19</v>
      </c>
      <c r="N24" s="9">
        <f t="shared" si="2"/>
        <v>15</v>
      </c>
      <c r="O24" s="9">
        <v>4</v>
      </c>
      <c r="P24" s="34">
        <f t="shared" si="3"/>
        <v>0.78947368421052633</v>
      </c>
      <c r="Q24" s="86"/>
    </row>
    <row r="25" spans="1:17" ht="19.5">
      <c r="A25" s="81" t="s">
        <v>56</v>
      </c>
      <c r="B25" s="8" t="s">
        <v>57</v>
      </c>
      <c r="C25" s="85" t="s">
        <v>13</v>
      </c>
      <c r="D25" s="9">
        <v>20</v>
      </c>
      <c r="E25" s="9">
        <f t="shared" si="4"/>
        <v>16</v>
      </c>
      <c r="F25" s="7">
        <v>4</v>
      </c>
      <c r="G25" s="33">
        <f t="shared" si="1"/>
        <v>0.8</v>
      </c>
      <c r="H25" s="86">
        <f>(E25+E26+E27+E28+E29+E30+E31+E32+E33+E34)/(D25+D26+D27+D28+D29+D30+D31+D32+D33+D34)</f>
        <v>0.37755102040816324</v>
      </c>
      <c r="I25" s="81"/>
      <c r="J25" s="81"/>
      <c r="K25" s="11" t="s">
        <v>106</v>
      </c>
      <c r="L25" s="85"/>
      <c r="M25" s="9">
        <v>8</v>
      </c>
      <c r="N25" s="9">
        <f t="shared" si="2"/>
        <v>8</v>
      </c>
      <c r="O25" s="9">
        <v>0</v>
      </c>
      <c r="P25" s="12">
        <f t="shared" si="3"/>
        <v>1</v>
      </c>
      <c r="Q25" s="86"/>
    </row>
    <row r="26" spans="1:17" ht="19.5">
      <c r="A26" s="81"/>
      <c r="B26" s="8" t="s">
        <v>58</v>
      </c>
      <c r="C26" s="85"/>
      <c r="D26" s="9">
        <v>36</v>
      </c>
      <c r="E26" s="9">
        <f t="shared" si="4"/>
        <v>1</v>
      </c>
      <c r="F26" s="7">
        <v>35</v>
      </c>
      <c r="G26" s="33">
        <f t="shared" si="1"/>
        <v>2.7777777777777776E-2</v>
      </c>
      <c r="H26" s="86"/>
      <c r="I26" s="81"/>
      <c r="J26" s="81"/>
      <c r="K26" s="11" t="s">
        <v>105</v>
      </c>
      <c r="L26" s="85"/>
      <c r="M26" s="9">
        <v>15</v>
      </c>
      <c r="N26" s="9">
        <f t="shared" si="2"/>
        <v>12</v>
      </c>
      <c r="O26" s="9">
        <v>3</v>
      </c>
      <c r="P26" s="12">
        <f t="shared" si="3"/>
        <v>0.8</v>
      </c>
      <c r="Q26" s="86"/>
    </row>
    <row r="27" spans="1:17" ht="19.5">
      <c r="A27" s="81"/>
      <c r="B27" s="8" t="s">
        <v>59</v>
      </c>
      <c r="C27" s="85"/>
      <c r="D27" s="9">
        <v>12</v>
      </c>
      <c r="E27" s="9">
        <f t="shared" si="4"/>
        <v>10</v>
      </c>
      <c r="F27" s="7">
        <v>2</v>
      </c>
      <c r="G27" s="33">
        <f t="shared" si="1"/>
        <v>0.83333333333333337</v>
      </c>
      <c r="H27" s="86"/>
      <c r="I27" s="92" t="s">
        <v>206</v>
      </c>
      <c r="J27" s="13" t="s">
        <v>187</v>
      </c>
      <c r="K27" s="29" t="s">
        <v>143</v>
      </c>
      <c r="L27" s="27" t="s">
        <v>18</v>
      </c>
      <c r="M27" s="27">
        <v>52</v>
      </c>
      <c r="N27" s="27">
        <f t="shared" si="2"/>
        <v>47</v>
      </c>
      <c r="O27" s="27">
        <v>5</v>
      </c>
      <c r="P27" s="26">
        <f t="shared" si="3"/>
        <v>0.90384615384615385</v>
      </c>
      <c r="Q27" s="19" t="s">
        <v>193</v>
      </c>
    </row>
    <row r="28" spans="1:17" ht="19.5">
      <c r="A28" s="81"/>
      <c r="B28" s="8" t="s">
        <v>60</v>
      </c>
      <c r="C28" s="85"/>
      <c r="D28" s="9">
        <v>12</v>
      </c>
      <c r="E28" s="9">
        <f t="shared" si="4"/>
        <v>10</v>
      </c>
      <c r="F28" s="7">
        <v>2</v>
      </c>
      <c r="G28" s="33">
        <f t="shared" si="1"/>
        <v>0.83333333333333337</v>
      </c>
      <c r="H28" s="86"/>
      <c r="I28" s="93"/>
      <c r="J28" s="14"/>
      <c r="K28" s="30" t="s">
        <v>144</v>
      </c>
      <c r="L28" s="28" t="s">
        <v>145</v>
      </c>
      <c r="M28" s="28">
        <v>97</v>
      </c>
      <c r="N28" s="28">
        <f t="shared" si="2"/>
        <v>0</v>
      </c>
      <c r="O28" s="28">
        <f>M28</f>
        <v>97</v>
      </c>
      <c r="P28" s="26">
        <f t="shared" si="3"/>
        <v>0</v>
      </c>
      <c r="Q28" s="12">
        <f>(N44+N51+N56)/(M44+M51+M56)</f>
        <v>0.89035087719298245</v>
      </c>
    </row>
    <row r="29" spans="1:17" ht="19.5">
      <c r="A29" s="81"/>
      <c r="B29" s="8" t="s">
        <v>61</v>
      </c>
      <c r="C29" s="85"/>
      <c r="D29" s="9">
        <v>36</v>
      </c>
      <c r="E29" s="9">
        <f t="shared" si="4"/>
        <v>30</v>
      </c>
      <c r="F29" s="7">
        <v>6</v>
      </c>
      <c r="G29" s="33">
        <f t="shared" si="1"/>
        <v>0.83333333333333337</v>
      </c>
      <c r="H29" s="86"/>
      <c r="I29" s="93"/>
      <c r="J29" s="6" t="s">
        <v>187</v>
      </c>
      <c r="K29" s="29" t="s">
        <v>146</v>
      </c>
      <c r="L29" s="27" t="s">
        <v>18</v>
      </c>
      <c r="M29" s="27">
        <v>75</v>
      </c>
      <c r="N29" s="27">
        <f t="shared" si="2"/>
        <v>72</v>
      </c>
      <c r="O29" s="27">
        <v>3</v>
      </c>
      <c r="P29" s="26">
        <f t="shared" si="3"/>
        <v>0.96</v>
      </c>
      <c r="Q29" s="15" t="s">
        <v>194</v>
      </c>
    </row>
    <row r="30" spans="1:17" ht="19.5">
      <c r="A30" s="81"/>
      <c r="B30" s="8" t="s">
        <v>62</v>
      </c>
      <c r="C30" s="85"/>
      <c r="D30" s="9">
        <v>13</v>
      </c>
      <c r="E30" s="9">
        <f t="shared" si="4"/>
        <v>10</v>
      </c>
      <c r="F30" s="7">
        <v>3</v>
      </c>
      <c r="G30" s="33">
        <f t="shared" si="1"/>
        <v>0.76923076923076927</v>
      </c>
      <c r="H30" s="86"/>
      <c r="I30" s="93"/>
      <c r="J30" s="5" t="s">
        <v>191</v>
      </c>
      <c r="K30" s="29" t="s">
        <v>147</v>
      </c>
      <c r="L30" s="27" t="s">
        <v>15</v>
      </c>
      <c r="M30" s="27">
        <v>105</v>
      </c>
      <c r="N30" s="27">
        <f t="shared" si="2"/>
        <v>64</v>
      </c>
      <c r="O30" s="27">
        <v>41</v>
      </c>
      <c r="P30" s="34">
        <f t="shared" si="3"/>
        <v>0.60952380952380958</v>
      </c>
      <c r="Q30" s="34">
        <f>(N33+N36+N39+N41)/(M33+M36+M39+M41)</f>
        <v>0.83445945945945943</v>
      </c>
    </row>
    <row r="31" spans="1:17" ht="19.5">
      <c r="A31" s="81"/>
      <c r="B31" s="8" t="s">
        <v>63</v>
      </c>
      <c r="C31" s="85"/>
      <c r="D31" s="9">
        <v>52</v>
      </c>
      <c r="E31" s="9">
        <f t="shared" si="4"/>
        <v>0</v>
      </c>
      <c r="F31" s="7">
        <v>52</v>
      </c>
      <c r="G31" s="33">
        <f t="shared" si="1"/>
        <v>0</v>
      </c>
      <c r="H31" s="86"/>
      <c r="I31" s="93"/>
      <c r="J31" s="14"/>
      <c r="K31" s="30" t="s">
        <v>148</v>
      </c>
      <c r="L31" s="28" t="s">
        <v>145</v>
      </c>
      <c r="M31" s="28">
        <v>122</v>
      </c>
      <c r="N31" s="28">
        <f t="shared" si="2"/>
        <v>0</v>
      </c>
      <c r="O31" s="28">
        <f>M31</f>
        <v>122</v>
      </c>
      <c r="P31" s="12">
        <f t="shared" si="3"/>
        <v>0</v>
      </c>
      <c r="Q31" s="13" t="s">
        <v>195</v>
      </c>
    </row>
    <row r="32" spans="1:17" ht="19.5">
      <c r="A32" s="81"/>
      <c r="B32" s="8" t="s">
        <v>64</v>
      </c>
      <c r="C32" s="85"/>
      <c r="D32" s="9">
        <v>72</v>
      </c>
      <c r="E32" s="9">
        <f t="shared" si="4"/>
        <v>0</v>
      </c>
      <c r="F32" s="7">
        <v>72</v>
      </c>
      <c r="G32" s="33">
        <f t="shared" si="1"/>
        <v>0</v>
      </c>
      <c r="H32" s="86"/>
      <c r="I32" s="93"/>
      <c r="J32" s="6" t="s">
        <v>187</v>
      </c>
      <c r="K32" s="29" t="s">
        <v>149</v>
      </c>
      <c r="L32" s="27" t="s">
        <v>18</v>
      </c>
      <c r="M32" s="27">
        <v>48</v>
      </c>
      <c r="N32" s="27">
        <f t="shared" si="2"/>
        <v>39</v>
      </c>
      <c r="O32" s="27">
        <v>9</v>
      </c>
      <c r="P32" s="34">
        <f t="shared" si="3"/>
        <v>0.8125</v>
      </c>
      <c r="Q32" s="12">
        <f>(N27+N29+N32+N34+N38)/(M27+M29+M32+M34+M38)</f>
        <v>0.88785046728971961</v>
      </c>
    </row>
    <row r="33" spans="1:17" ht="19.5">
      <c r="A33" s="81"/>
      <c r="B33" s="8" t="s">
        <v>65</v>
      </c>
      <c r="C33" s="85"/>
      <c r="D33" s="9">
        <v>30</v>
      </c>
      <c r="E33" s="9">
        <f t="shared" si="4"/>
        <v>24</v>
      </c>
      <c r="F33" s="7">
        <v>6</v>
      </c>
      <c r="G33" s="33">
        <f t="shared" si="1"/>
        <v>0.8</v>
      </c>
      <c r="H33" s="86"/>
      <c r="I33" s="93"/>
      <c r="J33" s="15" t="s">
        <v>155</v>
      </c>
      <c r="K33" s="29" t="s">
        <v>150</v>
      </c>
      <c r="L33" s="27" t="s">
        <v>17</v>
      </c>
      <c r="M33" s="27">
        <v>105</v>
      </c>
      <c r="N33" s="27">
        <f t="shared" si="2"/>
        <v>78</v>
      </c>
      <c r="O33" s="27">
        <v>27</v>
      </c>
      <c r="P33" s="34">
        <f t="shared" si="3"/>
        <v>0.74285714285714288</v>
      </c>
      <c r="Q33" s="20" t="s">
        <v>196</v>
      </c>
    </row>
    <row r="34" spans="1:17" ht="19.5">
      <c r="A34" s="81"/>
      <c r="B34" s="8" t="s">
        <v>66</v>
      </c>
      <c r="C34" s="85"/>
      <c r="D34" s="9">
        <v>11</v>
      </c>
      <c r="E34" s="9">
        <f t="shared" si="4"/>
        <v>10</v>
      </c>
      <c r="F34" s="7">
        <v>1</v>
      </c>
      <c r="G34" s="10">
        <f t="shared" si="1"/>
        <v>0.90909090909090906</v>
      </c>
      <c r="H34" s="86"/>
      <c r="I34" s="93"/>
      <c r="J34" s="6" t="s">
        <v>187</v>
      </c>
      <c r="K34" s="29" t="s">
        <v>151</v>
      </c>
      <c r="L34" s="27" t="s">
        <v>18</v>
      </c>
      <c r="M34" s="27">
        <v>86</v>
      </c>
      <c r="N34" s="27">
        <f t="shared" si="2"/>
        <v>71</v>
      </c>
      <c r="O34" s="27">
        <v>15</v>
      </c>
      <c r="P34" s="26">
        <f t="shared" si="3"/>
        <v>0.82558139534883723</v>
      </c>
      <c r="Q34" s="12">
        <f>(N49+N54+N61+N62)/(M49+M54+M61+M62)</f>
        <v>0.92280701754385963</v>
      </c>
    </row>
    <row r="35" spans="1:17" ht="19.5">
      <c r="A35" s="81" t="s">
        <v>121</v>
      </c>
      <c r="B35" s="8" t="s">
        <v>122</v>
      </c>
      <c r="C35" s="85" t="s">
        <v>18</v>
      </c>
      <c r="D35" s="9">
        <v>105</v>
      </c>
      <c r="E35" s="9">
        <f t="shared" si="4"/>
        <v>101</v>
      </c>
      <c r="F35" s="7">
        <v>4</v>
      </c>
      <c r="G35" s="10">
        <f t="shared" si="1"/>
        <v>0.96190476190476193</v>
      </c>
      <c r="H35" s="90">
        <f>(E35+E36+E37+E38+E39+E40+E41+E42+E43+E44+E45+E46+E47)/(D35+D36+D37+D38+D39+D40+D41+D42+D43+D44+D45+D46+D47)</f>
        <v>0.89729729729729735</v>
      </c>
      <c r="I35" s="93"/>
      <c r="J35" s="16" t="s">
        <v>189</v>
      </c>
      <c r="K35" s="29" t="s">
        <v>152</v>
      </c>
      <c r="L35" s="27" t="s">
        <v>19</v>
      </c>
      <c r="M35" s="27">
        <v>51</v>
      </c>
      <c r="N35" s="27">
        <f t="shared" si="2"/>
        <v>50</v>
      </c>
      <c r="O35" s="27">
        <v>1</v>
      </c>
      <c r="P35" s="26">
        <f t="shared" si="3"/>
        <v>0.98039215686274506</v>
      </c>
      <c r="Q35" s="16" t="s">
        <v>197</v>
      </c>
    </row>
    <row r="36" spans="1:17" ht="19.5">
      <c r="A36" s="81"/>
      <c r="B36" s="8" t="s">
        <v>123</v>
      </c>
      <c r="C36" s="85"/>
      <c r="D36" s="9">
        <v>17</v>
      </c>
      <c r="E36" s="9">
        <f t="shared" si="4"/>
        <v>13</v>
      </c>
      <c r="F36" s="7">
        <v>4</v>
      </c>
      <c r="G36" s="10">
        <f t="shared" si="1"/>
        <v>0.76470588235294112</v>
      </c>
      <c r="H36" s="90"/>
      <c r="I36" s="93"/>
      <c r="J36" s="15" t="s">
        <v>155</v>
      </c>
      <c r="K36" s="29" t="s">
        <v>153</v>
      </c>
      <c r="L36" s="27" t="s">
        <v>17</v>
      </c>
      <c r="M36" s="27">
        <v>69</v>
      </c>
      <c r="N36" s="27">
        <f t="shared" si="2"/>
        <v>54</v>
      </c>
      <c r="O36" s="27">
        <v>15</v>
      </c>
      <c r="P36" s="34">
        <f t="shared" si="3"/>
        <v>0.78260869565217395</v>
      </c>
      <c r="Q36" s="12">
        <f>(N35+N58+N59+N63)/(M35+M58+M59+M63)</f>
        <v>0.917981072555205</v>
      </c>
    </row>
    <row r="37" spans="1:17" ht="19.5">
      <c r="A37" s="81"/>
      <c r="B37" s="8" t="s">
        <v>124</v>
      </c>
      <c r="C37" s="85"/>
      <c r="D37" s="9">
        <v>62</v>
      </c>
      <c r="E37" s="9">
        <f t="shared" si="4"/>
        <v>50</v>
      </c>
      <c r="F37" s="7">
        <v>12</v>
      </c>
      <c r="G37" s="33">
        <f t="shared" si="1"/>
        <v>0.80645161290322576</v>
      </c>
      <c r="H37" s="90"/>
      <c r="I37" s="93"/>
      <c r="J37" s="14"/>
      <c r="K37" s="30" t="s">
        <v>154</v>
      </c>
      <c r="L37" s="28" t="s">
        <v>145</v>
      </c>
      <c r="M37" s="28">
        <v>73</v>
      </c>
      <c r="N37" s="28">
        <f t="shared" si="2"/>
        <v>0</v>
      </c>
      <c r="O37" s="28">
        <v>73</v>
      </c>
      <c r="P37" s="26">
        <f t="shared" si="3"/>
        <v>0</v>
      </c>
      <c r="Q37" s="18" t="s">
        <v>198</v>
      </c>
    </row>
    <row r="38" spans="1:17" ht="19.5">
      <c r="A38" s="81"/>
      <c r="B38" s="8" t="s">
        <v>125</v>
      </c>
      <c r="C38" s="85"/>
      <c r="D38" s="9">
        <v>35</v>
      </c>
      <c r="E38" s="9">
        <f t="shared" si="4"/>
        <v>32</v>
      </c>
      <c r="F38" s="7">
        <v>3</v>
      </c>
      <c r="G38" s="10">
        <f t="shared" si="1"/>
        <v>0.91428571428571426</v>
      </c>
      <c r="H38" s="90"/>
      <c r="I38" s="93"/>
      <c r="J38" s="6" t="s">
        <v>187</v>
      </c>
      <c r="K38" s="29" t="s">
        <v>156</v>
      </c>
      <c r="L38" s="27" t="s">
        <v>18</v>
      </c>
      <c r="M38" s="27">
        <v>60</v>
      </c>
      <c r="N38" s="27">
        <f t="shared" si="2"/>
        <v>56</v>
      </c>
      <c r="O38" s="27">
        <v>4</v>
      </c>
      <c r="P38" s="26">
        <f t="shared" si="3"/>
        <v>0.93333333333333335</v>
      </c>
      <c r="Q38" s="34">
        <f>(N42+N47+N50+N53+N60)/(M42+M47+M50+M53+M60)</f>
        <v>0.50564971751412424</v>
      </c>
    </row>
    <row r="39" spans="1:17" ht="19.5">
      <c r="A39" s="81"/>
      <c r="B39" s="8" t="s">
        <v>126</v>
      </c>
      <c r="C39" s="85"/>
      <c r="D39" s="9">
        <v>42</v>
      </c>
      <c r="E39" s="9">
        <f t="shared" si="4"/>
        <v>37</v>
      </c>
      <c r="F39" s="7">
        <v>5</v>
      </c>
      <c r="G39" s="10">
        <f t="shared" si="1"/>
        <v>0.88095238095238093</v>
      </c>
      <c r="H39" s="90"/>
      <c r="I39" s="93"/>
      <c r="J39" s="15" t="s">
        <v>155</v>
      </c>
      <c r="K39" s="29" t="s">
        <v>157</v>
      </c>
      <c r="L39" s="27" t="s">
        <v>17</v>
      </c>
      <c r="M39" s="27">
        <v>58</v>
      </c>
      <c r="N39" s="27">
        <f t="shared" si="2"/>
        <v>56</v>
      </c>
      <c r="O39" s="27">
        <v>2</v>
      </c>
      <c r="P39" s="26">
        <f t="shared" si="3"/>
        <v>0.96551724137931039</v>
      </c>
      <c r="Q39" s="17" t="s">
        <v>199</v>
      </c>
    </row>
    <row r="40" spans="1:17" ht="19.5">
      <c r="A40" s="81"/>
      <c r="B40" s="8" t="s">
        <v>127</v>
      </c>
      <c r="C40" s="85"/>
      <c r="D40" s="9">
        <v>65</v>
      </c>
      <c r="E40" s="9">
        <f t="shared" si="4"/>
        <v>59</v>
      </c>
      <c r="F40" s="7">
        <v>6</v>
      </c>
      <c r="G40" s="10">
        <f t="shared" si="1"/>
        <v>0.90769230769230769</v>
      </c>
      <c r="H40" s="90"/>
      <c r="I40" s="93"/>
      <c r="J40" s="17" t="s">
        <v>192</v>
      </c>
      <c r="K40" s="29" t="s">
        <v>158</v>
      </c>
      <c r="L40" s="27" t="s">
        <v>15</v>
      </c>
      <c r="M40" s="27">
        <v>63</v>
      </c>
      <c r="N40" s="27">
        <f t="shared" si="2"/>
        <v>39</v>
      </c>
      <c r="O40" s="27">
        <v>24</v>
      </c>
      <c r="P40" s="34">
        <f t="shared" si="3"/>
        <v>0.61904761904761907</v>
      </c>
      <c r="Q40" s="34">
        <f>(N40+N45+N48+N55+N57)/(M40+M45+M48+M55+M57)</f>
        <v>0.64375000000000004</v>
      </c>
    </row>
    <row r="41" spans="1:17" ht="19.5">
      <c r="A41" s="81"/>
      <c r="B41" s="8" t="s">
        <v>128</v>
      </c>
      <c r="C41" s="85"/>
      <c r="D41" s="9">
        <v>37</v>
      </c>
      <c r="E41" s="9">
        <f t="shared" si="4"/>
        <v>36</v>
      </c>
      <c r="F41" s="7">
        <v>1</v>
      </c>
      <c r="G41" s="10">
        <f t="shared" si="1"/>
        <v>0.97297297297297303</v>
      </c>
      <c r="H41" s="90"/>
      <c r="I41" s="93"/>
      <c r="J41" s="15" t="s">
        <v>155</v>
      </c>
      <c r="K41" s="29" t="s">
        <v>159</v>
      </c>
      <c r="L41" s="27" t="s">
        <v>17</v>
      </c>
      <c r="M41" s="27">
        <v>64</v>
      </c>
      <c r="N41" s="27">
        <f>M41-O41</f>
        <v>59</v>
      </c>
      <c r="O41" s="27">
        <v>5</v>
      </c>
      <c r="P41" s="12">
        <f t="shared" si="3"/>
        <v>0.921875</v>
      </c>
      <c r="Q41" s="5" t="s">
        <v>200</v>
      </c>
    </row>
    <row r="42" spans="1:17" ht="19.5">
      <c r="A42" s="81"/>
      <c r="B42" s="8" t="s">
        <v>129</v>
      </c>
      <c r="C42" s="85"/>
      <c r="D42" s="9">
        <v>50</v>
      </c>
      <c r="E42" s="9">
        <f t="shared" si="4"/>
        <v>39</v>
      </c>
      <c r="F42" s="9">
        <v>11</v>
      </c>
      <c r="G42" s="33">
        <f t="shared" si="1"/>
        <v>0.78</v>
      </c>
      <c r="H42" s="90"/>
      <c r="I42" s="93"/>
      <c r="J42" s="18" t="s">
        <v>190</v>
      </c>
      <c r="K42" s="31" t="s">
        <v>160</v>
      </c>
      <c r="L42" s="32" t="s">
        <v>14</v>
      </c>
      <c r="M42" s="27">
        <v>114</v>
      </c>
      <c r="N42" s="27">
        <f t="shared" si="2"/>
        <v>45</v>
      </c>
      <c r="O42" s="27">
        <v>69</v>
      </c>
      <c r="P42" s="34">
        <f t="shared" si="3"/>
        <v>0.39473684210526316</v>
      </c>
      <c r="Q42" s="34">
        <f>(N30+N43+N46+N64)/(M30+M43+M46+M64)</f>
        <v>0.67092651757188504</v>
      </c>
    </row>
    <row r="43" spans="1:17" ht="19.5">
      <c r="A43" s="81"/>
      <c r="B43" s="8" t="s">
        <v>130</v>
      </c>
      <c r="C43" s="85"/>
      <c r="D43" s="9">
        <v>9</v>
      </c>
      <c r="E43" s="9">
        <f t="shared" si="4"/>
        <v>8</v>
      </c>
      <c r="F43" s="9">
        <v>1</v>
      </c>
      <c r="G43" s="10">
        <f t="shared" si="1"/>
        <v>0.88888888888888884</v>
      </c>
      <c r="H43" s="90"/>
      <c r="I43" s="93"/>
      <c r="J43" s="5" t="s">
        <v>191</v>
      </c>
      <c r="K43" s="29" t="s">
        <v>161</v>
      </c>
      <c r="L43" s="27" t="s">
        <v>15</v>
      </c>
      <c r="M43" s="27">
        <v>82</v>
      </c>
      <c r="N43" s="27">
        <f t="shared" si="2"/>
        <v>62</v>
      </c>
      <c r="O43" s="27">
        <v>20</v>
      </c>
      <c r="P43" s="34">
        <f t="shared" si="3"/>
        <v>0.75609756097560976</v>
      </c>
      <c r="Q43" s="9"/>
    </row>
    <row r="44" spans="1:17" ht="19.5">
      <c r="A44" s="81"/>
      <c r="B44" s="8" t="s">
        <v>131</v>
      </c>
      <c r="C44" s="85"/>
      <c r="D44" s="9">
        <v>8</v>
      </c>
      <c r="E44" s="9">
        <f t="shared" si="4"/>
        <v>7</v>
      </c>
      <c r="F44" s="9">
        <v>1</v>
      </c>
      <c r="G44" s="10">
        <f t="shared" si="1"/>
        <v>0.875</v>
      </c>
      <c r="H44" s="90"/>
      <c r="I44" s="93"/>
      <c r="J44" s="19" t="s">
        <v>186</v>
      </c>
      <c r="K44" s="29" t="s">
        <v>162</v>
      </c>
      <c r="L44" s="32" t="s">
        <v>14</v>
      </c>
      <c r="M44" s="27">
        <v>82</v>
      </c>
      <c r="N44" s="27">
        <f t="shared" si="2"/>
        <v>73</v>
      </c>
      <c r="O44" s="27">
        <v>9</v>
      </c>
      <c r="P44" s="12">
        <f t="shared" si="3"/>
        <v>0.8902439024390244</v>
      </c>
      <c r="Q44" s="9"/>
    </row>
    <row r="45" spans="1:17" ht="19.5">
      <c r="A45" s="81"/>
      <c r="B45" s="8" t="s">
        <v>132</v>
      </c>
      <c r="C45" s="85"/>
      <c r="D45" s="9">
        <v>28</v>
      </c>
      <c r="E45" s="9">
        <f t="shared" si="4"/>
        <v>23</v>
      </c>
      <c r="F45" s="9">
        <v>5</v>
      </c>
      <c r="G45" s="33">
        <f t="shared" si="1"/>
        <v>0.8214285714285714</v>
      </c>
      <c r="H45" s="90"/>
      <c r="I45" s="93"/>
      <c r="J45" s="17" t="s">
        <v>192</v>
      </c>
      <c r="K45" s="29" t="s">
        <v>163</v>
      </c>
      <c r="L45" s="27" t="s">
        <v>15</v>
      </c>
      <c r="M45" s="27">
        <v>62</v>
      </c>
      <c r="N45" s="27">
        <f t="shared" si="2"/>
        <v>35</v>
      </c>
      <c r="O45" s="27">
        <v>27</v>
      </c>
      <c r="P45" s="34">
        <f t="shared" si="3"/>
        <v>0.56451612903225812</v>
      </c>
      <c r="Q45" s="9"/>
    </row>
    <row r="46" spans="1:17" ht="19.5">
      <c r="A46" s="81"/>
      <c r="B46" s="8" t="s">
        <v>133</v>
      </c>
      <c r="C46" s="85"/>
      <c r="D46" s="9">
        <v>20</v>
      </c>
      <c r="E46" s="9">
        <f t="shared" si="4"/>
        <v>20</v>
      </c>
      <c r="F46" s="9">
        <v>0</v>
      </c>
      <c r="G46" s="10">
        <f t="shared" si="1"/>
        <v>1</v>
      </c>
      <c r="H46" s="90"/>
      <c r="I46" s="93"/>
      <c r="J46" s="5" t="s">
        <v>191</v>
      </c>
      <c r="K46" s="29" t="s">
        <v>164</v>
      </c>
      <c r="L46" s="27" t="s">
        <v>15</v>
      </c>
      <c r="M46" s="27">
        <v>68</v>
      </c>
      <c r="N46" s="27">
        <f t="shared" si="2"/>
        <v>47</v>
      </c>
      <c r="O46" s="27">
        <v>21</v>
      </c>
      <c r="P46" s="34">
        <f t="shared" si="3"/>
        <v>0.69117647058823528</v>
      </c>
      <c r="Q46" s="9"/>
    </row>
    <row r="47" spans="1:17" ht="19.5">
      <c r="A47" s="81"/>
      <c r="B47" s="8" t="s">
        <v>134</v>
      </c>
      <c r="C47" s="85"/>
      <c r="D47" s="9">
        <v>77</v>
      </c>
      <c r="E47" s="9">
        <f t="shared" si="4"/>
        <v>73</v>
      </c>
      <c r="F47" s="9">
        <v>4</v>
      </c>
      <c r="G47" s="10">
        <f t="shared" si="1"/>
        <v>0.94805194805194803</v>
      </c>
      <c r="H47" s="90"/>
      <c r="I47" s="93"/>
      <c r="J47" s="18" t="s">
        <v>190</v>
      </c>
      <c r="K47" s="29" t="s">
        <v>165</v>
      </c>
      <c r="L47" s="32" t="s">
        <v>14</v>
      </c>
      <c r="M47" s="27">
        <v>89</v>
      </c>
      <c r="N47" s="27">
        <f t="shared" si="2"/>
        <v>84</v>
      </c>
      <c r="O47" s="27">
        <v>5</v>
      </c>
      <c r="P47" s="12">
        <f t="shared" si="3"/>
        <v>0.9438202247191011</v>
      </c>
      <c r="Q47" s="9"/>
    </row>
    <row r="48" spans="1:17" ht="19.5">
      <c r="A48" s="81" t="s">
        <v>135</v>
      </c>
      <c r="B48" s="11" t="s">
        <v>43</v>
      </c>
      <c r="C48" s="85" t="s">
        <v>18</v>
      </c>
      <c r="D48" s="9">
        <v>11</v>
      </c>
      <c r="E48" s="9">
        <f t="shared" si="4"/>
        <v>11</v>
      </c>
      <c r="F48" s="9">
        <v>0</v>
      </c>
      <c r="G48" s="10">
        <f t="shared" si="1"/>
        <v>1</v>
      </c>
      <c r="H48" s="90">
        <f>(E48+E49+E50+E51+E52)/(D48+D49+D50+D51+D52)</f>
        <v>0.97122302158273377</v>
      </c>
      <c r="I48" s="93"/>
      <c r="J48" s="17" t="s">
        <v>192</v>
      </c>
      <c r="K48" s="29" t="s">
        <v>166</v>
      </c>
      <c r="L48" s="27" t="s">
        <v>15</v>
      </c>
      <c r="M48" s="27">
        <v>37</v>
      </c>
      <c r="N48" s="27">
        <f t="shared" si="2"/>
        <v>29</v>
      </c>
      <c r="O48" s="27">
        <v>8</v>
      </c>
      <c r="P48" s="34">
        <f t="shared" si="3"/>
        <v>0.78378378378378377</v>
      </c>
      <c r="Q48" s="9"/>
    </row>
    <row r="49" spans="1:17" ht="19.5">
      <c r="A49" s="81"/>
      <c r="B49" s="11" t="s">
        <v>44</v>
      </c>
      <c r="C49" s="85"/>
      <c r="D49" s="9">
        <v>32</v>
      </c>
      <c r="E49" s="9">
        <f t="shared" si="4"/>
        <v>31</v>
      </c>
      <c r="F49" s="9">
        <v>1</v>
      </c>
      <c r="G49" s="10">
        <f t="shared" si="1"/>
        <v>0.96875</v>
      </c>
      <c r="H49" s="90"/>
      <c r="I49" s="93"/>
      <c r="J49" s="20" t="s">
        <v>188</v>
      </c>
      <c r="K49" s="29" t="s">
        <v>167</v>
      </c>
      <c r="L49" s="27" t="s">
        <v>168</v>
      </c>
      <c r="M49" s="27">
        <v>70</v>
      </c>
      <c r="N49" s="27">
        <f t="shared" si="2"/>
        <v>65</v>
      </c>
      <c r="O49" s="27">
        <v>5</v>
      </c>
      <c r="P49" s="12">
        <f t="shared" si="3"/>
        <v>0.9285714285714286</v>
      </c>
      <c r="Q49" s="9"/>
    </row>
    <row r="50" spans="1:17" ht="19.5">
      <c r="A50" s="81"/>
      <c r="B50" s="11" t="s">
        <v>45</v>
      </c>
      <c r="C50" s="85"/>
      <c r="D50" s="9">
        <v>16</v>
      </c>
      <c r="E50" s="9">
        <f t="shared" si="4"/>
        <v>15</v>
      </c>
      <c r="F50" s="9">
        <v>1</v>
      </c>
      <c r="G50" s="10">
        <f t="shared" si="1"/>
        <v>0.9375</v>
      </c>
      <c r="H50" s="90"/>
      <c r="I50" s="93"/>
      <c r="J50" s="18" t="s">
        <v>190</v>
      </c>
      <c r="K50" s="29" t="s">
        <v>169</v>
      </c>
      <c r="L50" s="32" t="s">
        <v>14</v>
      </c>
      <c r="M50" s="27">
        <v>26</v>
      </c>
      <c r="N50" s="27">
        <f t="shared" si="2"/>
        <v>19</v>
      </c>
      <c r="O50" s="27">
        <v>7</v>
      </c>
      <c r="P50" s="34">
        <f t="shared" si="3"/>
        <v>0.73076923076923073</v>
      </c>
      <c r="Q50" s="9"/>
    </row>
    <row r="51" spans="1:17" ht="19.5">
      <c r="A51" s="81"/>
      <c r="B51" s="11" t="s">
        <v>46</v>
      </c>
      <c r="C51" s="85"/>
      <c r="D51" s="9">
        <v>50</v>
      </c>
      <c r="E51" s="9">
        <f t="shared" si="4"/>
        <v>48</v>
      </c>
      <c r="F51" s="9">
        <v>2</v>
      </c>
      <c r="G51" s="10">
        <f t="shared" si="1"/>
        <v>0.96</v>
      </c>
      <c r="H51" s="90"/>
      <c r="I51" s="93"/>
      <c r="J51" s="19" t="s">
        <v>186</v>
      </c>
      <c r="K51" s="29" t="s">
        <v>170</v>
      </c>
      <c r="L51" s="32" t="s">
        <v>14</v>
      </c>
      <c r="M51" s="27">
        <v>82</v>
      </c>
      <c r="N51" s="27">
        <f t="shared" si="2"/>
        <v>79</v>
      </c>
      <c r="O51" s="27">
        <v>3</v>
      </c>
      <c r="P51" s="12">
        <f t="shared" si="3"/>
        <v>0.96341463414634143</v>
      </c>
      <c r="Q51" s="9"/>
    </row>
    <row r="52" spans="1:17" ht="19.5">
      <c r="A52" s="81"/>
      <c r="B52" s="11" t="s">
        <v>47</v>
      </c>
      <c r="C52" s="85"/>
      <c r="D52" s="9">
        <v>30</v>
      </c>
      <c r="E52" s="9">
        <f t="shared" si="4"/>
        <v>30</v>
      </c>
      <c r="F52" s="9">
        <v>0</v>
      </c>
      <c r="G52" s="10">
        <f t="shared" si="1"/>
        <v>1</v>
      </c>
      <c r="H52" s="90"/>
      <c r="I52" s="93"/>
      <c r="J52" s="14"/>
      <c r="K52" s="30" t="s">
        <v>6</v>
      </c>
      <c r="L52" s="28" t="s">
        <v>145</v>
      </c>
      <c r="M52" s="28">
        <v>113</v>
      </c>
      <c r="N52" s="28">
        <f t="shared" si="2"/>
        <v>0</v>
      </c>
      <c r="O52" s="28">
        <v>113</v>
      </c>
      <c r="P52" s="12">
        <f t="shared" si="3"/>
        <v>0</v>
      </c>
      <c r="Q52" s="9"/>
    </row>
    <row r="53" spans="1:17" ht="19.5">
      <c r="A53" s="81" t="s">
        <v>74</v>
      </c>
      <c r="B53" s="11" t="s">
        <v>75</v>
      </c>
      <c r="C53" s="85" t="s">
        <v>16</v>
      </c>
      <c r="D53" s="9">
        <v>48</v>
      </c>
      <c r="E53" s="9">
        <f t="shared" si="4"/>
        <v>43</v>
      </c>
      <c r="F53" s="9">
        <v>5</v>
      </c>
      <c r="G53" s="10">
        <f t="shared" si="1"/>
        <v>0.89583333333333337</v>
      </c>
      <c r="H53" s="86">
        <f>(E53+E54+E55+E56+E57+E58+E59)/(D53+D54+D55+D56+D57+D58+D59)</f>
        <v>0.74480712166172103</v>
      </c>
      <c r="I53" s="93"/>
      <c r="J53" s="18" t="s">
        <v>190</v>
      </c>
      <c r="K53" s="29" t="s">
        <v>171</v>
      </c>
      <c r="L53" s="32" t="s">
        <v>14</v>
      </c>
      <c r="M53" s="27">
        <v>76</v>
      </c>
      <c r="N53" s="27">
        <f t="shared" si="2"/>
        <v>0</v>
      </c>
      <c r="O53" s="27">
        <v>76</v>
      </c>
      <c r="P53" s="34">
        <f t="shared" si="3"/>
        <v>0</v>
      </c>
      <c r="Q53" s="9"/>
    </row>
    <row r="54" spans="1:17" ht="19.5">
      <c r="A54" s="81"/>
      <c r="B54" s="11" t="s">
        <v>76</v>
      </c>
      <c r="C54" s="85"/>
      <c r="D54" s="9">
        <v>8</v>
      </c>
      <c r="E54" s="9">
        <f t="shared" si="4"/>
        <v>6</v>
      </c>
      <c r="F54" s="9">
        <v>2</v>
      </c>
      <c r="G54" s="33">
        <f t="shared" si="1"/>
        <v>0.75</v>
      </c>
      <c r="H54" s="86"/>
      <c r="I54" s="93"/>
      <c r="J54" s="20" t="s">
        <v>188</v>
      </c>
      <c r="K54" s="29" t="s">
        <v>172</v>
      </c>
      <c r="L54" s="27" t="s">
        <v>168</v>
      </c>
      <c r="M54" s="27">
        <v>53</v>
      </c>
      <c r="N54" s="27">
        <f t="shared" si="2"/>
        <v>45</v>
      </c>
      <c r="O54" s="27">
        <v>8</v>
      </c>
      <c r="P54" s="34">
        <f t="shared" si="3"/>
        <v>0.84905660377358494</v>
      </c>
      <c r="Q54" s="9"/>
    </row>
    <row r="55" spans="1:17" ht="19.5">
      <c r="A55" s="81"/>
      <c r="B55" s="11" t="s">
        <v>77</v>
      </c>
      <c r="C55" s="85"/>
      <c r="D55" s="9">
        <v>43</v>
      </c>
      <c r="E55" s="9">
        <f t="shared" si="4"/>
        <v>30</v>
      </c>
      <c r="F55" s="9">
        <v>13</v>
      </c>
      <c r="G55" s="33">
        <f t="shared" si="1"/>
        <v>0.69767441860465118</v>
      </c>
      <c r="H55" s="86"/>
      <c r="I55" s="93"/>
      <c r="J55" s="17" t="s">
        <v>192</v>
      </c>
      <c r="K55" s="29" t="s">
        <v>173</v>
      </c>
      <c r="L55" s="27" t="s">
        <v>15</v>
      </c>
      <c r="M55" s="27">
        <v>55</v>
      </c>
      <c r="N55" s="27">
        <f t="shared" si="2"/>
        <v>38</v>
      </c>
      <c r="O55" s="27">
        <v>17</v>
      </c>
      <c r="P55" s="34">
        <f t="shared" si="3"/>
        <v>0.69090909090909092</v>
      </c>
      <c r="Q55" s="9"/>
    </row>
    <row r="56" spans="1:17" ht="19.5">
      <c r="A56" s="81"/>
      <c r="B56" s="11" t="s">
        <v>78</v>
      </c>
      <c r="C56" s="85"/>
      <c r="D56" s="9">
        <v>53</v>
      </c>
      <c r="E56" s="9">
        <f t="shared" si="4"/>
        <v>42</v>
      </c>
      <c r="F56" s="9">
        <v>11</v>
      </c>
      <c r="G56" s="33">
        <f t="shared" si="1"/>
        <v>0.79245283018867929</v>
      </c>
      <c r="H56" s="86"/>
      <c r="I56" s="93"/>
      <c r="J56" s="19" t="s">
        <v>186</v>
      </c>
      <c r="K56" s="29" t="s">
        <v>174</v>
      </c>
      <c r="L56" s="32" t="s">
        <v>14</v>
      </c>
      <c r="M56" s="27">
        <v>64</v>
      </c>
      <c r="N56" s="27">
        <f t="shared" si="2"/>
        <v>51</v>
      </c>
      <c r="O56" s="27">
        <v>13</v>
      </c>
      <c r="P56" s="34">
        <f t="shared" si="3"/>
        <v>0.796875</v>
      </c>
      <c r="Q56" s="9"/>
    </row>
    <row r="57" spans="1:17" ht="19.5">
      <c r="A57" s="81"/>
      <c r="B57" s="11" t="s">
        <v>79</v>
      </c>
      <c r="C57" s="85"/>
      <c r="D57" s="9">
        <v>106</v>
      </c>
      <c r="E57" s="9">
        <f t="shared" si="4"/>
        <v>92</v>
      </c>
      <c r="F57" s="9">
        <v>14</v>
      </c>
      <c r="G57" s="10">
        <f t="shared" si="1"/>
        <v>0.86792452830188682</v>
      </c>
      <c r="H57" s="86"/>
      <c r="I57" s="93"/>
      <c r="J57" s="17" t="s">
        <v>192</v>
      </c>
      <c r="K57" s="29" t="s">
        <v>175</v>
      </c>
      <c r="L57" s="27" t="s">
        <v>15</v>
      </c>
      <c r="M57" s="27">
        <v>103</v>
      </c>
      <c r="N57" s="27">
        <f t="shared" si="2"/>
        <v>65</v>
      </c>
      <c r="O57" s="27">
        <v>38</v>
      </c>
      <c r="P57" s="34">
        <f t="shared" si="3"/>
        <v>0.6310679611650486</v>
      </c>
      <c r="Q57" s="9"/>
    </row>
    <row r="58" spans="1:17" ht="19.5">
      <c r="A58" s="81"/>
      <c r="B58" s="11" t="s">
        <v>80</v>
      </c>
      <c r="C58" s="85"/>
      <c r="D58" s="9">
        <v>31</v>
      </c>
      <c r="E58" s="9">
        <f t="shared" si="4"/>
        <v>6</v>
      </c>
      <c r="F58" s="9">
        <v>25</v>
      </c>
      <c r="G58" s="33">
        <f t="shared" si="1"/>
        <v>0.19354838709677419</v>
      </c>
      <c r="H58" s="86"/>
      <c r="I58" s="93"/>
      <c r="J58" s="16" t="s">
        <v>189</v>
      </c>
      <c r="K58" s="29" t="s">
        <v>176</v>
      </c>
      <c r="L58" s="27" t="s">
        <v>19</v>
      </c>
      <c r="M58" s="27">
        <v>120</v>
      </c>
      <c r="N58" s="27">
        <f t="shared" si="2"/>
        <v>113</v>
      </c>
      <c r="O58" s="27">
        <v>7</v>
      </c>
      <c r="P58" s="12">
        <f t="shared" si="3"/>
        <v>0.94166666666666665</v>
      </c>
      <c r="Q58" s="9"/>
    </row>
    <row r="59" spans="1:17" ht="19.5">
      <c r="A59" s="81"/>
      <c r="B59" s="11" t="s">
        <v>81</v>
      </c>
      <c r="C59" s="85"/>
      <c r="D59" s="9">
        <v>48</v>
      </c>
      <c r="E59" s="9">
        <f t="shared" si="4"/>
        <v>32</v>
      </c>
      <c r="F59" s="9">
        <v>16</v>
      </c>
      <c r="G59" s="33">
        <f t="shared" si="1"/>
        <v>0.66666666666666663</v>
      </c>
      <c r="H59" s="86"/>
      <c r="I59" s="93"/>
      <c r="J59" s="16" t="s">
        <v>189</v>
      </c>
      <c r="K59" s="29" t="s">
        <v>177</v>
      </c>
      <c r="L59" s="27" t="s">
        <v>19</v>
      </c>
      <c r="M59" s="27">
        <v>106</v>
      </c>
      <c r="N59" s="27">
        <f t="shared" si="2"/>
        <v>89</v>
      </c>
      <c r="O59" s="27">
        <v>17</v>
      </c>
      <c r="P59" s="12">
        <f t="shared" si="3"/>
        <v>0.839622641509434</v>
      </c>
      <c r="Q59" s="9"/>
    </row>
    <row r="60" spans="1:17" ht="19.5">
      <c r="A60" s="81" t="s">
        <v>136</v>
      </c>
      <c r="B60" s="11" t="s">
        <v>137</v>
      </c>
      <c r="C60" s="91" t="s">
        <v>99</v>
      </c>
      <c r="D60" s="9">
        <v>22</v>
      </c>
      <c r="E60" s="9">
        <f t="shared" si="4"/>
        <v>0</v>
      </c>
      <c r="F60" s="9">
        <v>22</v>
      </c>
      <c r="G60" s="33">
        <f t="shared" si="1"/>
        <v>0</v>
      </c>
      <c r="H60" s="86">
        <f>(E60+E61+E62+E63+E64)/(D60+D61+D62+D63+D64)</f>
        <v>0</v>
      </c>
      <c r="I60" s="93"/>
      <c r="J60" s="18" t="s">
        <v>190</v>
      </c>
      <c r="K60" s="29" t="s">
        <v>178</v>
      </c>
      <c r="L60" s="32" t="s">
        <v>14</v>
      </c>
      <c r="M60" s="27">
        <v>49</v>
      </c>
      <c r="N60" s="27">
        <f t="shared" si="2"/>
        <v>31</v>
      </c>
      <c r="O60" s="27">
        <v>18</v>
      </c>
      <c r="P60" s="34">
        <f t="shared" si="3"/>
        <v>0.63265306122448983</v>
      </c>
      <c r="Q60" s="9"/>
    </row>
    <row r="61" spans="1:17" ht="19.5">
      <c r="A61" s="81"/>
      <c r="B61" s="11" t="s">
        <v>61</v>
      </c>
      <c r="C61" s="85"/>
      <c r="D61" s="9">
        <v>16</v>
      </c>
      <c r="E61" s="9">
        <f t="shared" si="4"/>
        <v>0</v>
      </c>
      <c r="F61" s="9">
        <v>16</v>
      </c>
      <c r="G61" s="33">
        <f t="shared" si="1"/>
        <v>0</v>
      </c>
      <c r="H61" s="86"/>
      <c r="I61" s="93"/>
      <c r="J61" s="20" t="s">
        <v>188</v>
      </c>
      <c r="K61" s="29" t="s">
        <v>179</v>
      </c>
      <c r="L61" s="27" t="s">
        <v>168</v>
      </c>
      <c r="M61" s="27">
        <v>76</v>
      </c>
      <c r="N61" s="27">
        <f t="shared" si="2"/>
        <v>69</v>
      </c>
      <c r="O61" s="27">
        <v>7</v>
      </c>
      <c r="P61" s="12">
        <f t="shared" si="3"/>
        <v>0.90789473684210531</v>
      </c>
      <c r="Q61" s="9"/>
    </row>
    <row r="62" spans="1:17" ht="19.5">
      <c r="A62" s="81"/>
      <c r="B62" s="11" t="s">
        <v>138</v>
      </c>
      <c r="C62" s="85"/>
      <c r="D62" s="9">
        <v>77</v>
      </c>
      <c r="E62" s="9">
        <f t="shared" si="4"/>
        <v>0</v>
      </c>
      <c r="F62" s="9">
        <v>77</v>
      </c>
      <c r="G62" s="33">
        <f t="shared" si="1"/>
        <v>0</v>
      </c>
      <c r="H62" s="86"/>
      <c r="I62" s="93"/>
      <c r="J62" s="20" t="s">
        <v>188</v>
      </c>
      <c r="K62" s="29" t="s">
        <v>180</v>
      </c>
      <c r="L62" s="27" t="s">
        <v>168</v>
      </c>
      <c r="M62" s="27">
        <v>86</v>
      </c>
      <c r="N62" s="27">
        <f t="shared" si="2"/>
        <v>84</v>
      </c>
      <c r="O62" s="27">
        <v>2</v>
      </c>
      <c r="P62" s="12">
        <f t="shared" si="3"/>
        <v>0.97674418604651159</v>
      </c>
      <c r="Q62" s="9"/>
    </row>
    <row r="63" spans="1:17" ht="19.5">
      <c r="A63" s="81"/>
      <c r="B63" s="11" t="s">
        <v>139</v>
      </c>
      <c r="C63" s="85"/>
      <c r="D63" s="9">
        <v>21</v>
      </c>
      <c r="E63" s="9">
        <f t="shared" si="4"/>
        <v>0</v>
      </c>
      <c r="F63" s="9">
        <v>21</v>
      </c>
      <c r="G63" s="33">
        <f t="shared" si="1"/>
        <v>0</v>
      </c>
      <c r="H63" s="86"/>
      <c r="I63" s="93"/>
      <c r="J63" s="16" t="s">
        <v>189</v>
      </c>
      <c r="K63" s="29" t="s">
        <v>181</v>
      </c>
      <c r="L63" s="27" t="s">
        <v>19</v>
      </c>
      <c r="M63" s="27">
        <v>40</v>
      </c>
      <c r="N63" s="27">
        <f t="shared" si="2"/>
        <v>39</v>
      </c>
      <c r="O63" s="27">
        <v>1</v>
      </c>
      <c r="P63" s="12">
        <f t="shared" si="3"/>
        <v>0.97499999999999998</v>
      </c>
      <c r="Q63" s="9"/>
    </row>
    <row r="64" spans="1:17" ht="19.5">
      <c r="A64" s="81"/>
      <c r="B64" s="11" t="s">
        <v>140</v>
      </c>
      <c r="C64" s="85"/>
      <c r="D64" s="9">
        <v>20</v>
      </c>
      <c r="E64" s="9">
        <f t="shared" si="4"/>
        <v>0</v>
      </c>
      <c r="F64" s="9">
        <v>20</v>
      </c>
      <c r="G64" s="33">
        <f t="shared" si="1"/>
        <v>0</v>
      </c>
      <c r="H64" s="86"/>
      <c r="I64" s="94"/>
      <c r="J64" s="5" t="s">
        <v>191</v>
      </c>
      <c r="K64" s="29" t="s">
        <v>182</v>
      </c>
      <c r="L64" s="27" t="s">
        <v>15</v>
      </c>
      <c r="M64" s="27">
        <v>58</v>
      </c>
      <c r="N64" s="27">
        <f t="shared" si="2"/>
        <v>37</v>
      </c>
      <c r="O64" s="27">
        <v>21</v>
      </c>
      <c r="P64" s="34">
        <f t="shared" si="3"/>
        <v>0.63793103448275867</v>
      </c>
      <c r="Q64" s="9"/>
    </row>
    <row r="65" spans="1:17" ht="21">
      <c r="A65" s="81" t="s">
        <v>92</v>
      </c>
      <c r="B65" s="11" t="s">
        <v>93</v>
      </c>
      <c r="C65" s="85" t="s">
        <v>16</v>
      </c>
      <c r="D65" s="9">
        <v>55</v>
      </c>
      <c r="E65" s="9">
        <f t="shared" si="4"/>
        <v>42</v>
      </c>
      <c r="F65" s="9">
        <v>13</v>
      </c>
      <c r="G65" s="33">
        <f t="shared" si="1"/>
        <v>0.76363636363636367</v>
      </c>
      <c r="H65" s="86">
        <f>(E65+E66+E67+E68+E69+E70)/(D65+D66+D67+D68+D69+D70)</f>
        <v>0.75090252707581229</v>
      </c>
      <c r="I65" s="126" t="s">
        <v>3</v>
      </c>
      <c r="J65" s="127"/>
      <c r="K65" s="128"/>
      <c r="L65" s="14" t="s">
        <v>145</v>
      </c>
      <c r="M65" s="14">
        <v>129</v>
      </c>
      <c r="N65" s="14">
        <f t="shared" si="2"/>
        <v>0</v>
      </c>
      <c r="O65" s="14">
        <v>129</v>
      </c>
      <c r="P65" s="12">
        <f t="shared" si="3"/>
        <v>0</v>
      </c>
      <c r="Q65" s="9"/>
    </row>
    <row r="66" spans="1:17" ht="21">
      <c r="A66" s="81"/>
      <c r="B66" s="11" t="s">
        <v>94</v>
      </c>
      <c r="C66" s="85"/>
      <c r="D66" s="9">
        <v>38</v>
      </c>
      <c r="E66" s="9">
        <f t="shared" si="4"/>
        <v>32</v>
      </c>
      <c r="F66" s="9">
        <v>6</v>
      </c>
      <c r="G66" s="33">
        <f t="shared" si="1"/>
        <v>0.84210526315789469</v>
      </c>
      <c r="H66" s="86"/>
      <c r="I66" s="126" t="s">
        <v>5</v>
      </c>
      <c r="J66" s="127"/>
      <c r="K66" s="128"/>
      <c r="L66" s="14" t="s">
        <v>145</v>
      </c>
      <c r="M66" s="14">
        <v>51</v>
      </c>
      <c r="N66" s="14">
        <f t="shared" si="2"/>
        <v>0</v>
      </c>
      <c r="O66" s="14">
        <v>51</v>
      </c>
      <c r="P66" s="12">
        <f t="shared" si="3"/>
        <v>0</v>
      </c>
      <c r="Q66" s="9"/>
    </row>
    <row r="67" spans="1:17" ht="19.5">
      <c r="A67" s="81"/>
      <c r="B67" s="11" t="s">
        <v>95</v>
      </c>
      <c r="C67" s="85"/>
      <c r="D67" s="9">
        <v>22</v>
      </c>
      <c r="E67" s="9">
        <f t="shared" si="4"/>
        <v>20</v>
      </c>
      <c r="F67" s="9">
        <v>2</v>
      </c>
      <c r="G67" s="10">
        <f t="shared" si="1"/>
        <v>0.90909090909090906</v>
      </c>
      <c r="H67" s="86"/>
      <c r="I67" s="82" t="s">
        <v>8</v>
      </c>
      <c r="J67" s="83"/>
      <c r="K67" s="83"/>
      <c r="L67" s="84"/>
      <c r="M67" s="9">
        <f>SUM(M3:M66)</f>
        <v>3763</v>
      </c>
      <c r="N67" s="9">
        <f t="shared" ref="N67:O67" si="5">SUM(N3:N66)</f>
        <v>2397</v>
      </c>
      <c r="O67" s="9">
        <f t="shared" si="5"/>
        <v>1366</v>
      </c>
      <c r="P67" s="9"/>
      <c r="Q67" s="9"/>
    </row>
    <row r="68" spans="1:17" ht="21">
      <c r="A68" s="81"/>
      <c r="B68" s="11" t="s">
        <v>96</v>
      </c>
      <c r="C68" s="85"/>
      <c r="D68" s="9">
        <v>98</v>
      </c>
      <c r="E68" s="9">
        <f t="shared" si="4"/>
        <v>58</v>
      </c>
      <c r="F68" s="9">
        <v>40</v>
      </c>
      <c r="G68" s="33">
        <f t="shared" si="1"/>
        <v>0.59183673469387754</v>
      </c>
      <c r="H68" s="86"/>
      <c r="I68" s="75" t="s">
        <v>183</v>
      </c>
      <c r="J68" s="76"/>
      <c r="K68" s="75" t="s">
        <v>184</v>
      </c>
      <c r="L68" s="76"/>
      <c r="M68" s="75" t="s">
        <v>185</v>
      </c>
      <c r="N68" s="76"/>
      <c r="O68" s="25"/>
      <c r="P68" s="25"/>
      <c r="Q68" s="25"/>
    </row>
    <row r="69" spans="1:17" ht="21">
      <c r="A69" s="81"/>
      <c r="B69" s="11" t="s">
        <v>97</v>
      </c>
      <c r="C69" s="85"/>
      <c r="D69" s="9">
        <v>35</v>
      </c>
      <c r="E69" s="9">
        <f t="shared" si="4"/>
        <v>28</v>
      </c>
      <c r="F69" s="9">
        <v>7</v>
      </c>
      <c r="G69" s="33">
        <f t="shared" si="1"/>
        <v>0.8</v>
      </c>
      <c r="H69" s="86"/>
      <c r="I69" s="75">
        <f>D71+M67</f>
        <v>6849</v>
      </c>
      <c r="J69" s="76"/>
      <c r="K69" s="75">
        <f>E71+N67</f>
        <v>4402</v>
      </c>
      <c r="L69" s="76"/>
      <c r="M69" s="73">
        <f>K69/I69</f>
        <v>0.64272156519199886</v>
      </c>
      <c r="N69" s="74"/>
      <c r="O69" s="25"/>
      <c r="P69" s="25"/>
      <c r="Q69" s="25"/>
    </row>
    <row r="70" spans="1:17" ht="21">
      <c r="A70" s="81"/>
      <c r="B70" s="11" t="s">
        <v>98</v>
      </c>
      <c r="C70" s="85"/>
      <c r="D70" s="9">
        <v>29</v>
      </c>
      <c r="E70" s="9">
        <f t="shared" si="4"/>
        <v>28</v>
      </c>
      <c r="F70" s="9">
        <v>1</v>
      </c>
      <c r="G70" s="42">
        <f t="shared" si="1"/>
        <v>0.96551724137931039</v>
      </c>
      <c r="H70" s="86"/>
      <c r="I70" s="75" t="s">
        <v>183</v>
      </c>
      <c r="J70" s="76"/>
      <c r="K70" s="75" t="s">
        <v>184</v>
      </c>
      <c r="L70" s="76"/>
      <c r="M70" s="75" t="s">
        <v>185</v>
      </c>
      <c r="N70" s="76"/>
      <c r="O70" s="78" t="s">
        <v>204</v>
      </c>
      <c r="P70" s="80"/>
      <c r="Q70" s="25"/>
    </row>
    <row r="71" spans="1:17" ht="21">
      <c r="A71" s="81" t="s">
        <v>8</v>
      </c>
      <c r="B71" s="81"/>
      <c r="C71" s="81"/>
      <c r="D71" s="25">
        <f>SUM(D3:D70)</f>
        <v>3086</v>
      </c>
      <c r="E71" s="25">
        <f t="shared" ref="E71:F71" si="6">SUM(E3:E70)</f>
        <v>2005</v>
      </c>
      <c r="F71" s="25">
        <f t="shared" si="6"/>
        <v>1081</v>
      </c>
      <c r="G71" s="25"/>
      <c r="H71" s="25"/>
      <c r="I71" s="81">
        <f>D71+M67-M66-M65-M52-M37-M28-M31</f>
        <v>6264</v>
      </c>
      <c r="J71" s="81"/>
      <c r="K71" s="81">
        <f>E71+N67</f>
        <v>4402</v>
      </c>
      <c r="L71" s="81"/>
      <c r="M71" s="71">
        <f>K71/I71</f>
        <v>0.70274584929757344</v>
      </c>
      <c r="N71" s="71"/>
      <c r="O71" s="78" t="s">
        <v>207</v>
      </c>
      <c r="P71" s="80"/>
      <c r="Q71" s="2"/>
    </row>
  </sheetData>
  <mergeCells count="59">
    <mergeCell ref="O70:P70"/>
    <mergeCell ref="A71:C71"/>
    <mergeCell ref="I71:J71"/>
    <mergeCell ref="K71:L71"/>
    <mergeCell ref="M71:N71"/>
    <mergeCell ref="O71:P71"/>
    <mergeCell ref="A65:A70"/>
    <mergeCell ref="C65:C70"/>
    <mergeCell ref="H65:H70"/>
    <mergeCell ref="I65:K65"/>
    <mergeCell ref="I66:K66"/>
    <mergeCell ref="I67:L67"/>
    <mergeCell ref="M68:N68"/>
    <mergeCell ref="I69:J69"/>
    <mergeCell ref="K69:L69"/>
    <mergeCell ref="M69:N69"/>
    <mergeCell ref="I70:J70"/>
    <mergeCell ref="K70:L70"/>
    <mergeCell ref="M70:N70"/>
    <mergeCell ref="I68:J68"/>
    <mergeCell ref="K68:L68"/>
    <mergeCell ref="A53:A59"/>
    <mergeCell ref="C53:C59"/>
    <mergeCell ref="H53:H59"/>
    <mergeCell ref="A60:A64"/>
    <mergeCell ref="C60:C64"/>
    <mergeCell ref="H60:H64"/>
    <mergeCell ref="Q23:Q26"/>
    <mergeCell ref="A25:A34"/>
    <mergeCell ref="C25:C34"/>
    <mergeCell ref="H25:H34"/>
    <mergeCell ref="I27:I64"/>
    <mergeCell ref="A17:A24"/>
    <mergeCell ref="C17:C24"/>
    <mergeCell ref="H17:H24"/>
    <mergeCell ref="I23:J26"/>
    <mergeCell ref="L23:L26"/>
    <mergeCell ref="A35:A47"/>
    <mergeCell ref="C35:C47"/>
    <mergeCell ref="H35:H47"/>
    <mergeCell ref="A48:A52"/>
    <mergeCell ref="C48:C52"/>
    <mergeCell ref="H48:H52"/>
    <mergeCell ref="A1:Q1"/>
    <mergeCell ref="A3:A7"/>
    <mergeCell ref="C3:C7"/>
    <mergeCell ref="H3:H7"/>
    <mergeCell ref="I3:J8"/>
    <mergeCell ref="L3:L8"/>
    <mergeCell ref="Q3:Q8"/>
    <mergeCell ref="A8:A16"/>
    <mergeCell ref="C8:C16"/>
    <mergeCell ref="H8:H16"/>
    <mergeCell ref="I9:J15"/>
    <mergeCell ref="L9:L15"/>
    <mergeCell ref="Q9:Q15"/>
    <mergeCell ref="I16:J22"/>
    <mergeCell ref="L16:L22"/>
    <mergeCell ref="Q16:Q2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F4D7B-14F3-49CB-82C7-67DBA093DA1E}">
  <sheetPr>
    <pageSetUpPr fitToPage="1"/>
  </sheetPr>
  <dimension ref="A1:Y53"/>
  <sheetViews>
    <sheetView zoomScale="55" zoomScaleNormal="55" workbookViewId="0">
      <selection activeCell="K44" sqref="K44:K49"/>
    </sheetView>
  </sheetViews>
  <sheetFormatPr defaultColWidth="8.875" defaultRowHeight="15.75"/>
  <cols>
    <col min="1" max="1" width="12.375" style="1" customWidth="1"/>
    <col min="2" max="2" width="10.875" style="1" customWidth="1"/>
    <col min="3" max="3" width="8.25" style="1" customWidth="1"/>
    <col min="4" max="5" width="10.375" style="1" customWidth="1"/>
    <col min="6" max="6" width="9.5" style="1" bestFit="1" customWidth="1"/>
    <col min="7" max="7" width="11" style="1" customWidth="1"/>
    <col min="8" max="8" width="12" style="1" customWidth="1"/>
    <col min="9" max="9" width="11" style="1" customWidth="1"/>
    <col min="10" max="10" width="9.25" style="1" customWidth="1"/>
    <col min="11" max="11" width="8.875" style="1"/>
    <col min="12" max="12" width="10.375" style="1" customWidth="1"/>
    <col min="13" max="14" width="9.125" style="1" bestFit="1" customWidth="1"/>
    <col min="15" max="15" width="12.375" style="1" bestFit="1" customWidth="1"/>
    <col min="16" max="16" width="11.5" style="1" customWidth="1"/>
    <col min="17" max="17" width="12.375" style="1" customWidth="1"/>
    <col min="18" max="18" width="10.875" style="1" customWidth="1"/>
    <col min="19" max="19" width="8.25" style="1" customWidth="1"/>
    <col min="20" max="21" width="10.375" style="1" customWidth="1"/>
    <col min="22" max="22" width="9.5" style="1" bestFit="1" customWidth="1"/>
    <col min="23" max="23" width="11" style="1" customWidth="1"/>
    <col min="24" max="24" width="12" style="1" customWidth="1"/>
    <col min="25" max="25" width="13.5" style="1" customWidth="1"/>
    <col min="26" max="16384" width="8.875" style="1"/>
  </cols>
  <sheetData>
    <row r="1" spans="1:25" ht="61.5" customHeight="1">
      <c r="A1" s="95" t="s">
        <v>205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5" ht="45" customHeight="1">
      <c r="A2" s="21" t="s">
        <v>0</v>
      </c>
      <c r="B2" s="21" t="s">
        <v>7</v>
      </c>
      <c r="C2" s="21" t="s">
        <v>12</v>
      </c>
      <c r="D2" s="22" t="s">
        <v>202</v>
      </c>
      <c r="E2" s="22" t="s">
        <v>201</v>
      </c>
      <c r="F2" s="23" t="s">
        <v>11</v>
      </c>
      <c r="G2" s="24" t="s">
        <v>9</v>
      </c>
      <c r="H2" s="24" t="s">
        <v>10</v>
      </c>
      <c r="I2" s="21" t="s">
        <v>0</v>
      </c>
      <c r="J2" s="21" t="s">
        <v>7</v>
      </c>
      <c r="K2" s="21" t="s">
        <v>12</v>
      </c>
      <c r="L2" s="22" t="s">
        <v>202</v>
      </c>
      <c r="M2" s="22" t="s">
        <v>201</v>
      </c>
      <c r="N2" s="23" t="s">
        <v>11</v>
      </c>
      <c r="O2" s="24" t="s">
        <v>9</v>
      </c>
      <c r="P2" s="24" t="s">
        <v>10</v>
      </c>
      <c r="Q2" s="21" t="s">
        <v>0</v>
      </c>
      <c r="R2" s="21" t="s">
        <v>1</v>
      </c>
      <c r="S2" s="21" t="s">
        <v>7</v>
      </c>
      <c r="T2" s="21" t="s">
        <v>12</v>
      </c>
      <c r="U2" s="22" t="s">
        <v>202</v>
      </c>
      <c r="V2" s="22" t="s">
        <v>201</v>
      </c>
      <c r="W2" s="23" t="s">
        <v>11</v>
      </c>
      <c r="X2" s="24" t="s">
        <v>9</v>
      </c>
      <c r="Y2" s="24" t="s">
        <v>10</v>
      </c>
    </row>
    <row r="3" spans="1:25" ht="19.5">
      <c r="A3" s="98" t="s">
        <v>2</v>
      </c>
      <c r="B3" s="8" t="s">
        <v>108</v>
      </c>
      <c r="C3" s="91" t="s">
        <v>14</v>
      </c>
      <c r="D3" s="7">
        <v>39</v>
      </c>
      <c r="E3" s="9">
        <f t="shared" ref="E3:E7" si="0">D3-F3</f>
        <v>22</v>
      </c>
      <c r="F3" s="7">
        <v>17</v>
      </c>
      <c r="G3" s="33">
        <f>E3/D3</f>
        <v>0.5641025641025641</v>
      </c>
      <c r="H3" s="97">
        <f>(E3+E4+E5+E6+E7)/(D3+D4+D5+D6+D7)</f>
        <v>0.38202247191011235</v>
      </c>
      <c r="I3" s="98" t="s">
        <v>67</v>
      </c>
      <c r="J3" s="8" t="s">
        <v>68</v>
      </c>
      <c r="K3" s="91" t="s">
        <v>13</v>
      </c>
      <c r="L3" s="9">
        <v>25</v>
      </c>
      <c r="M3" s="9">
        <f>L3-N3</f>
        <v>24</v>
      </c>
      <c r="N3" s="9">
        <v>1</v>
      </c>
      <c r="O3" s="12">
        <f>M3/L3</f>
        <v>0.96</v>
      </c>
      <c r="P3" s="97">
        <f>(M3+M4+M5+M6+M7+M8)/(L3+L4+L5+L6+L7+L8)</f>
        <v>0.83846153846153848</v>
      </c>
      <c r="Q3" s="92" t="s">
        <v>206</v>
      </c>
      <c r="R3" s="13" t="s">
        <v>187</v>
      </c>
      <c r="S3" s="37" t="s">
        <v>143</v>
      </c>
      <c r="T3" s="27" t="s">
        <v>18</v>
      </c>
      <c r="U3" s="27">
        <v>48</v>
      </c>
      <c r="V3" s="27">
        <f t="shared" ref="V3:V16" si="1">U3-W3</f>
        <v>45</v>
      </c>
      <c r="W3" s="27">
        <v>3</v>
      </c>
      <c r="X3" s="26">
        <f t="shared" ref="X3:X40" si="2">V3/U3</f>
        <v>0.9375</v>
      </c>
      <c r="Y3" s="19" t="s">
        <v>193</v>
      </c>
    </row>
    <row r="4" spans="1:25" ht="19.5">
      <c r="A4" s="98"/>
      <c r="B4" s="9" t="s">
        <v>101</v>
      </c>
      <c r="C4" s="91"/>
      <c r="D4" s="9">
        <v>78</v>
      </c>
      <c r="E4" s="9">
        <f t="shared" si="0"/>
        <v>24</v>
      </c>
      <c r="F4" s="7">
        <v>54</v>
      </c>
      <c r="G4" s="33">
        <f t="shared" ref="G4:G49" si="3">E4/D4</f>
        <v>0.30769230769230771</v>
      </c>
      <c r="H4" s="97"/>
      <c r="I4" s="98"/>
      <c r="J4" s="8" t="s">
        <v>69</v>
      </c>
      <c r="K4" s="91"/>
      <c r="L4" s="9">
        <v>5</v>
      </c>
      <c r="M4" s="9">
        <f t="shared" ref="M4:M49" si="4">L4-N4</f>
        <v>4</v>
      </c>
      <c r="N4" s="9">
        <v>1</v>
      </c>
      <c r="O4" s="34">
        <f t="shared" ref="O4:O49" si="5">M4/L4</f>
        <v>0.8</v>
      </c>
      <c r="P4" s="97"/>
      <c r="Q4" s="93"/>
      <c r="R4" s="14"/>
      <c r="S4" s="39" t="s">
        <v>144</v>
      </c>
      <c r="T4" s="40" t="s">
        <v>145</v>
      </c>
      <c r="U4" s="40">
        <v>102</v>
      </c>
      <c r="V4" s="40">
        <f t="shared" si="1"/>
        <v>0</v>
      </c>
      <c r="W4" s="40">
        <v>102</v>
      </c>
      <c r="X4" s="26">
        <f t="shared" si="2"/>
        <v>0</v>
      </c>
      <c r="Y4" s="12">
        <f>(V20+V27+V32)/(U20+U27+U32)</f>
        <v>0.88479262672811065</v>
      </c>
    </row>
    <row r="5" spans="1:25" ht="19.5">
      <c r="A5" s="98"/>
      <c r="B5" s="9" t="s">
        <v>102</v>
      </c>
      <c r="C5" s="91"/>
      <c r="D5" s="9">
        <v>51</v>
      </c>
      <c r="E5" s="9">
        <f t="shared" si="0"/>
        <v>21</v>
      </c>
      <c r="F5" s="7">
        <v>30</v>
      </c>
      <c r="G5" s="33">
        <f t="shared" si="3"/>
        <v>0.41176470588235292</v>
      </c>
      <c r="H5" s="97"/>
      <c r="I5" s="98"/>
      <c r="J5" s="8" t="s">
        <v>70</v>
      </c>
      <c r="K5" s="91"/>
      <c r="L5" s="9">
        <v>25</v>
      </c>
      <c r="M5" s="9">
        <f t="shared" si="4"/>
        <v>19</v>
      </c>
      <c r="N5" s="9">
        <v>6</v>
      </c>
      <c r="O5" s="34">
        <f t="shared" si="5"/>
        <v>0.76</v>
      </c>
      <c r="P5" s="97"/>
      <c r="Q5" s="93"/>
      <c r="R5" s="6" t="s">
        <v>187</v>
      </c>
      <c r="S5" s="37" t="s">
        <v>146</v>
      </c>
      <c r="T5" s="27" t="s">
        <v>18</v>
      </c>
      <c r="U5" s="27">
        <v>72</v>
      </c>
      <c r="V5" s="27">
        <f t="shared" si="1"/>
        <v>69</v>
      </c>
      <c r="W5" s="27">
        <v>3</v>
      </c>
      <c r="X5" s="26">
        <f t="shared" si="2"/>
        <v>0.95833333333333337</v>
      </c>
      <c r="Y5" s="15" t="s">
        <v>194</v>
      </c>
    </row>
    <row r="6" spans="1:25" ht="19.5">
      <c r="A6" s="98"/>
      <c r="B6" s="8" t="s">
        <v>110</v>
      </c>
      <c r="C6" s="91"/>
      <c r="D6" s="9">
        <v>79</v>
      </c>
      <c r="E6" s="9">
        <f t="shared" si="0"/>
        <v>33</v>
      </c>
      <c r="F6" s="7">
        <v>46</v>
      </c>
      <c r="G6" s="33">
        <f t="shared" si="3"/>
        <v>0.41772151898734178</v>
      </c>
      <c r="H6" s="97"/>
      <c r="I6" s="98"/>
      <c r="J6" s="8" t="s">
        <v>71</v>
      </c>
      <c r="K6" s="91"/>
      <c r="L6" s="9">
        <v>36</v>
      </c>
      <c r="M6" s="9">
        <f t="shared" si="4"/>
        <v>30</v>
      </c>
      <c r="N6" s="9">
        <v>6</v>
      </c>
      <c r="O6" s="34">
        <f t="shared" si="5"/>
        <v>0.83333333333333337</v>
      </c>
      <c r="P6" s="97"/>
      <c r="Q6" s="93"/>
      <c r="R6" s="5" t="s">
        <v>191</v>
      </c>
      <c r="S6" s="37" t="s">
        <v>147</v>
      </c>
      <c r="T6" s="27" t="s">
        <v>15</v>
      </c>
      <c r="U6" s="27">
        <v>102</v>
      </c>
      <c r="V6" s="27">
        <f t="shared" si="1"/>
        <v>59</v>
      </c>
      <c r="W6" s="27">
        <v>43</v>
      </c>
      <c r="X6" s="34">
        <f t="shared" si="2"/>
        <v>0.57843137254901966</v>
      </c>
      <c r="Y6" s="34">
        <f>(V9+V12+V15+V17)/(U9+U12+U15+U17)</f>
        <v>0.84429065743944631</v>
      </c>
    </row>
    <row r="7" spans="1:25" ht="19.5">
      <c r="A7" s="98"/>
      <c r="B7" s="8" t="s">
        <v>111</v>
      </c>
      <c r="C7" s="91"/>
      <c r="D7" s="9">
        <v>20</v>
      </c>
      <c r="E7" s="9">
        <f t="shared" si="0"/>
        <v>2</v>
      </c>
      <c r="F7" s="7">
        <v>18</v>
      </c>
      <c r="G7" s="33">
        <f t="shared" si="3"/>
        <v>0.1</v>
      </c>
      <c r="H7" s="97"/>
      <c r="I7" s="98"/>
      <c r="J7" s="8" t="s">
        <v>72</v>
      </c>
      <c r="K7" s="91"/>
      <c r="L7" s="9">
        <v>33</v>
      </c>
      <c r="M7" s="9">
        <f t="shared" si="4"/>
        <v>26</v>
      </c>
      <c r="N7" s="9">
        <v>7</v>
      </c>
      <c r="O7" s="34">
        <f t="shared" si="5"/>
        <v>0.78787878787878785</v>
      </c>
      <c r="P7" s="97"/>
      <c r="Q7" s="93"/>
      <c r="R7" s="14"/>
      <c r="S7" s="39" t="s">
        <v>210</v>
      </c>
      <c r="T7" s="40" t="s">
        <v>145</v>
      </c>
      <c r="U7" s="40">
        <v>119</v>
      </c>
      <c r="V7" s="40">
        <f t="shared" si="1"/>
        <v>0</v>
      </c>
      <c r="W7" s="40">
        <v>119</v>
      </c>
      <c r="X7" s="12">
        <f t="shared" si="2"/>
        <v>0</v>
      </c>
      <c r="Y7" s="13" t="s">
        <v>195</v>
      </c>
    </row>
    <row r="8" spans="1:25" ht="19.5">
      <c r="A8" s="81" t="s">
        <v>112</v>
      </c>
      <c r="B8" s="8" t="s">
        <v>113</v>
      </c>
      <c r="C8" s="91" t="s">
        <v>99</v>
      </c>
      <c r="D8" s="9">
        <v>21</v>
      </c>
      <c r="E8" s="9">
        <f>D8-F8</f>
        <v>15</v>
      </c>
      <c r="F8" s="7">
        <v>6</v>
      </c>
      <c r="G8" s="33">
        <f t="shared" si="3"/>
        <v>0.7142857142857143</v>
      </c>
      <c r="H8" s="86">
        <f>(E8+E9+E10+E11+E12+E13+E14+E15+E16)/(D8+D9+D10+D11+D12+D13+D14+D15+D16)</f>
        <v>0.69287469287469283</v>
      </c>
      <c r="I8" s="98"/>
      <c r="J8" s="8" t="s">
        <v>73</v>
      </c>
      <c r="K8" s="91"/>
      <c r="L8" s="9">
        <v>6</v>
      </c>
      <c r="M8" s="9">
        <f t="shared" si="4"/>
        <v>6</v>
      </c>
      <c r="N8" s="9">
        <v>0</v>
      </c>
      <c r="O8" s="12">
        <f t="shared" si="5"/>
        <v>1</v>
      </c>
      <c r="P8" s="97"/>
      <c r="Q8" s="93"/>
      <c r="R8" s="6" t="s">
        <v>187</v>
      </c>
      <c r="S8" s="37" t="s">
        <v>149</v>
      </c>
      <c r="T8" s="27" t="s">
        <v>18</v>
      </c>
      <c r="U8" s="27">
        <v>49</v>
      </c>
      <c r="V8" s="27">
        <f t="shared" si="1"/>
        <v>36</v>
      </c>
      <c r="W8" s="27">
        <v>13</v>
      </c>
      <c r="X8" s="34">
        <f t="shared" si="2"/>
        <v>0.73469387755102045</v>
      </c>
      <c r="Y8" s="12">
        <f>(V3+V5+V8+V10+V14)/(U3+U5+U8+U10+U14)</f>
        <v>0.89523809523809528</v>
      </c>
    </row>
    <row r="9" spans="1:25" ht="19.5">
      <c r="A9" s="81"/>
      <c r="B9" s="8" t="s">
        <v>114</v>
      </c>
      <c r="C9" s="85"/>
      <c r="D9" s="8">
        <v>77</v>
      </c>
      <c r="E9" s="9">
        <f t="shared" ref="E9:E49" si="6">D9-F9</f>
        <v>43</v>
      </c>
      <c r="F9" s="7">
        <v>34</v>
      </c>
      <c r="G9" s="33">
        <f t="shared" si="3"/>
        <v>0.55844155844155841</v>
      </c>
      <c r="H9" s="86"/>
      <c r="I9" s="81" t="s">
        <v>141</v>
      </c>
      <c r="J9" s="8" t="s">
        <v>36</v>
      </c>
      <c r="K9" s="91" t="s">
        <v>14</v>
      </c>
      <c r="L9" s="9">
        <v>43</v>
      </c>
      <c r="M9" s="9">
        <f t="shared" si="4"/>
        <v>39</v>
      </c>
      <c r="N9" s="9">
        <v>4</v>
      </c>
      <c r="O9" s="12">
        <f t="shared" si="5"/>
        <v>0.90697674418604646</v>
      </c>
      <c r="P9" s="97">
        <f>(M9+M10+M11+M12+M13+M14)/(L9+L10+L11+L12+L13+L14)</f>
        <v>0.78210116731517509</v>
      </c>
      <c r="Q9" s="93"/>
      <c r="R9" s="15" t="s">
        <v>155</v>
      </c>
      <c r="S9" s="37" t="s">
        <v>150</v>
      </c>
      <c r="T9" s="27" t="s">
        <v>17</v>
      </c>
      <c r="U9" s="27">
        <v>105</v>
      </c>
      <c r="V9" s="27">
        <f t="shared" si="1"/>
        <v>78</v>
      </c>
      <c r="W9" s="27">
        <v>27</v>
      </c>
      <c r="X9" s="34">
        <f t="shared" si="2"/>
        <v>0.74285714285714288</v>
      </c>
      <c r="Y9" s="20" t="s">
        <v>196</v>
      </c>
    </row>
    <row r="10" spans="1:25" ht="19.5">
      <c r="A10" s="81"/>
      <c r="B10" s="8" t="s">
        <v>115</v>
      </c>
      <c r="C10" s="85"/>
      <c r="D10" s="9">
        <v>25</v>
      </c>
      <c r="E10" s="9">
        <f t="shared" si="6"/>
        <v>20</v>
      </c>
      <c r="F10" s="7">
        <v>5</v>
      </c>
      <c r="G10" s="33">
        <f t="shared" si="3"/>
        <v>0.8</v>
      </c>
      <c r="H10" s="86"/>
      <c r="I10" s="81"/>
      <c r="J10" s="8" t="s">
        <v>37</v>
      </c>
      <c r="K10" s="85"/>
      <c r="L10" s="9">
        <v>46</v>
      </c>
      <c r="M10" s="9">
        <f t="shared" si="4"/>
        <v>36</v>
      </c>
      <c r="N10" s="9">
        <v>10</v>
      </c>
      <c r="O10" s="34">
        <f t="shared" si="5"/>
        <v>0.78260869565217395</v>
      </c>
      <c r="P10" s="86"/>
      <c r="Q10" s="93"/>
      <c r="R10" s="6" t="s">
        <v>187</v>
      </c>
      <c r="S10" s="37" t="s">
        <v>151</v>
      </c>
      <c r="T10" s="27" t="s">
        <v>18</v>
      </c>
      <c r="U10" s="27">
        <v>85</v>
      </c>
      <c r="V10" s="27">
        <f t="shared" si="1"/>
        <v>75</v>
      </c>
      <c r="W10" s="27">
        <v>10</v>
      </c>
      <c r="X10" s="26">
        <f t="shared" si="2"/>
        <v>0.88235294117647056</v>
      </c>
      <c r="Y10" s="12">
        <f>(V25+V30+V37+V38)/(U25+U30+U37+U38)</f>
        <v>0.91428571428571426</v>
      </c>
    </row>
    <row r="11" spans="1:25" ht="19.5">
      <c r="A11" s="81"/>
      <c r="B11" s="9" t="s">
        <v>100</v>
      </c>
      <c r="C11" s="85"/>
      <c r="D11" s="9">
        <v>38</v>
      </c>
      <c r="E11" s="9">
        <f t="shared" si="6"/>
        <v>34</v>
      </c>
      <c r="F11" s="7">
        <v>4</v>
      </c>
      <c r="G11" s="10">
        <f t="shared" si="3"/>
        <v>0.89473684210526316</v>
      </c>
      <c r="H11" s="86"/>
      <c r="I11" s="81"/>
      <c r="J11" s="8" t="s">
        <v>38</v>
      </c>
      <c r="K11" s="85"/>
      <c r="L11" s="9">
        <v>20</v>
      </c>
      <c r="M11" s="9">
        <f t="shared" si="4"/>
        <v>18</v>
      </c>
      <c r="N11" s="9">
        <v>2</v>
      </c>
      <c r="O11" s="12">
        <f t="shared" si="5"/>
        <v>0.9</v>
      </c>
      <c r="P11" s="86"/>
      <c r="Q11" s="93"/>
      <c r="R11" s="16" t="s">
        <v>189</v>
      </c>
      <c r="S11" s="37" t="s">
        <v>152</v>
      </c>
      <c r="T11" s="27" t="s">
        <v>19</v>
      </c>
      <c r="U11" s="27">
        <v>50</v>
      </c>
      <c r="V11" s="27">
        <f t="shared" si="1"/>
        <v>50</v>
      </c>
      <c r="W11" s="27">
        <v>0</v>
      </c>
      <c r="X11" s="26">
        <f t="shared" si="2"/>
        <v>1</v>
      </c>
      <c r="Y11" s="16" t="s">
        <v>197</v>
      </c>
    </row>
    <row r="12" spans="1:25" ht="19.5">
      <c r="A12" s="81"/>
      <c r="B12" s="8" t="s">
        <v>116</v>
      </c>
      <c r="C12" s="85"/>
      <c r="D12" s="9">
        <v>61</v>
      </c>
      <c r="E12" s="9">
        <f t="shared" si="6"/>
        <v>46</v>
      </c>
      <c r="F12" s="7">
        <v>15</v>
      </c>
      <c r="G12" s="33">
        <f t="shared" si="3"/>
        <v>0.75409836065573765</v>
      </c>
      <c r="H12" s="86"/>
      <c r="I12" s="81"/>
      <c r="J12" s="8" t="s">
        <v>39</v>
      </c>
      <c r="K12" s="85"/>
      <c r="L12" s="9">
        <v>50</v>
      </c>
      <c r="M12" s="9">
        <f t="shared" si="4"/>
        <v>33</v>
      </c>
      <c r="N12" s="9">
        <v>17</v>
      </c>
      <c r="O12" s="34">
        <f t="shared" si="5"/>
        <v>0.66</v>
      </c>
      <c r="P12" s="86"/>
      <c r="Q12" s="93"/>
      <c r="R12" s="15" t="s">
        <v>155</v>
      </c>
      <c r="S12" s="37" t="s">
        <v>153</v>
      </c>
      <c r="T12" s="27" t="s">
        <v>17</v>
      </c>
      <c r="U12" s="27">
        <v>67</v>
      </c>
      <c r="V12" s="27">
        <f t="shared" si="1"/>
        <v>53</v>
      </c>
      <c r="W12" s="27">
        <v>14</v>
      </c>
      <c r="X12" s="34">
        <f t="shared" si="2"/>
        <v>0.79104477611940294</v>
      </c>
      <c r="Y12" s="12">
        <f>(V11+V34+V35+V39)/(U11+U34+U35+U39)</f>
        <v>0.94805194805194803</v>
      </c>
    </row>
    <row r="13" spans="1:25" ht="19.5">
      <c r="A13" s="81"/>
      <c r="B13" s="8" t="s">
        <v>117</v>
      </c>
      <c r="C13" s="85"/>
      <c r="D13" s="9">
        <v>53</v>
      </c>
      <c r="E13" s="9">
        <f t="shared" si="6"/>
        <v>42</v>
      </c>
      <c r="F13" s="7">
        <v>11</v>
      </c>
      <c r="G13" s="33">
        <f t="shared" si="3"/>
        <v>0.79245283018867929</v>
      </c>
      <c r="H13" s="86"/>
      <c r="I13" s="81"/>
      <c r="J13" s="8" t="s">
        <v>40</v>
      </c>
      <c r="K13" s="85"/>
      <c r="L13" s="9">
        <v>43</v>
      </c>
      <c r="M13" s="9">
        <f t="shared" si="4"/>
        <v>34</v>
      </c>
      <c r="N13" s="9">
        <v>9</v>
      </c>
      <c r="O13" s="34">
        <f t="shared" si="5"/>
        <v>0.79069767441860461</v>
      </c>
      <c r="P13" s="86"/>
      <c r="Q13" s="93"/>
      <c r="R13" s="14"/>
      <c r="S13" s="39" t="s">
        <v>212</v>
      </c>
      <c r="T13" s="40" t="s">
        <v>145</v>
      </c>
      <c r="U13" s="40">
        <v>72</v>
      </c>
      <c r="V13" s="40">
        <f t="shared" si="1"/>
        <v>0</v>
      </c>
      <c r="W13" s="40">
        <v>72</v>
      </c>
      <c r="X13" s="26">
        <f t="shared" si="2"/>
        <v>0</v>
      </c>
      <c r="Y13" s="18" t="s">
        <v>198</v>
      </c>
    </row>
    <row r="14" spans="1:25" ht="19.5">
      <c r="A14" s="81"/>
      <c r="B14" s="8" t="s">
        <v>118</v>
      </c>
      <c r="C14" s="85"/>
      <c r="D14" s="9">
        <v>39</v>
      </c>
      <c r="E14" s="9">
        <f t="shared" si="6"/>
        <v>27</v>
      </c>
      <c r="F14" s="7">
        <v>12</v>
      </c>
      <c r="G14" s="33">
        <f t="shared" si="3"/>
        <v>0.69230769230769229</v>
      </c>
      <c r="H14" s="86"/>
      <c r="I14" s="81"/>
      <c r="J14" s="8" t="s">
        <v>41</v>
      </c>
      <c r="K14" s="85"/>
      <c r="L14" s="9">
        <v>55</v>
      </c>
      <c r="M14" s="9">
        <f t="shared" si="4"/>
        <v>41</v>
      </c>
      <c r="N14" s="9">
        <v>14</v>
      </c>
      <c r="O14" s="34">
        <f t="shared" si="5"/>
        <v>0.74545454545454548</v>
      </c>
      <c r="P14" s="86"/>
      <c r="Q14" s="93"/>
      <c r="R14" s="6" t="s">
        <v>187</v>
      </c>
      <c r="S14" s="37" t="s">
        <v>156</v>
      </c>
      <c r="T14" s="27" t="s">
        <v>18</v>
      </c>
      <c r="U14" s="27">
        <v>61</v>
      </c>
      <c r="V14" s="27">
        <f t="shared" si="1"/>
        <v>57</v>
      </c>
      <c r="W14" s="27">
        <v>4</v>
      </c>
      <c r="X14" s="26">
        <f t="shared" si="2"/>
        <v>0.93442622950819676</v>
      </c>
      <c r="Y14" s="34">
        <f>(V18+V23+V26+V29+V36)/(U18+U23+U26+U29+U36)</f>
        <v>0.50867052023121384</v>
      </c>
    </row>
    <row r="15" spans="1:25" ht="19.5">
      <c r="A15" s="81"/>
      <c r="B15" s="8" t="s">
        <v>119</v>
      </c>
      <c r="C15" s="85"/>
      <c r="D15" s="9">
        <v>66</v>
      </c>
      <c r="E15" s="9">
        <f t="shared" si="6"/>
        <v>39</v>
      </c>
      <c r="F15" s="7">
        <v>27</v>
      </c>
      <c r="G15" s="33">
        <f t="shared" si="3"/>
        <v>0.59090909090909094</v>
      </c>
      <c r="H15" s="86"/>
      <c r="I15" s="81"/>
      <c r="J15" s="8" t="s">
        <v>42</v>
      </c>
      <c r="K15" s="85"/>
      <c r="L15" s="9">
        <v>55</v>
      </c>
      <c r="M15" s="9">
        <f t="shared" si="4"/>
        <v>40</v>
      </c>
      <c r="N15" s="9">
        <v>15</v>
      </c>
      <c r="O15" s="34">
        <f t="shared" si="5"/>
        <v>0.72727272727272729</v>
      </c>
      <c r="P15" s="86"/>
      <c r="Q15" s="93"/>
      <c r="R15" s="15" t="s">
        <v>155</v>
      </c>
      <c r="S15" s="37" t="s">
        <v>157</v>
      </c>
      <c r="T15" s="27" t="s">
        <v>17</v>
      </c>
      <c r="U15" s="27">
        <v>58</v>
      </c>
      <c r="V15" s="27">
        <f t="shared" si="1"/>
        <v>56</v>
      </c>
      <c r="W15" s="27">
        <v>2</v>
      </c>
      <c r="X15" s="26">
        <f t="shared" si="2"/>
        <v>0.96551724137931039</v>
      </c>
      <c r="Y15" s="17" t="s">
        <v>199</v>
      </c>
    </row>
    <row r="16" spans="1:25" ht="19.5">
      <c r="A16" s="81"/>
      <c r="B16" s="8" t="s">
        <v>120</v>
      </c>
      <c r="C16" s="85"/>
      <c r="D16" s="9">
        <v>27</v>
      </c>
      <c r="E16" s="9">
        <f t="shared" si="6"/>
        <v>16</v>
      </c>
      <c r="F16" s="7">
        <v>11</v>
      </c>
      <c r="G16" s="33">
        <f t="shared" si="3"/>
        <v>0.59259259259259256</v>
      </c>
      <c r="H16" s="86"/>
      <c r="I16" s="81" t="s">
        <v>48</v>
      </c>
      <c r="J16" s="8" t="s">
        <v>49</v>
      </c>
      <c r="K16" s="91" t="s">
        <v>55</v>
      </c>
      <c r="L16" s="9">
        <v>19</v>
      </c>
      <c r="M16" s="9">
        <f t="shared" si="4"/>
        <v>9</v>
      </c>
      <c r="N16" s="9">
        <v>10</v>
      </c>
      <c r="O16" s="34">
        <f t="shared" si="5"/>
        <v>0.47368421052631576</v>
      </c>
      <c r="P16" s="97">
        <f>(M16+M17+M18+M19+M20+M21+M22)/(L16+L17+L18+L19+L20+L21+L22)</f>
        <v>0.44897959183673469</v>
      </c>
      <c r="Q16" s="93"/>
      <c r="R16" s="17" t="s">
        <v>192</v>
      </c>
      <c r="S16" s="37" t="s">
        <v>158</v>
      </c>
      <c r="T16" s="27" t="s">
        <v>15</v>
      </c>
      <c r="U16" s="27">
        <v>64</v>
      </c>
      <c r="V16" s="27">
        <f t="shared" si="1"/>
        <v>39</v>
      </c>
      <c r="W16" s="27">
        <v>25</v>
      </c>
      <c r="X16" s="34">
        <f t="shared" si="2"/>
        <v>0.609375</v>
      </c>
      <c r="Y16" s="34">
        <f>(V16+V21+V24+V31+V33)/(U16+U21+U24+U31+U33)</f>
        <v>0.61027190332326287</v>
      </c>
    </row>
    <row r="17" spans="1:25" ht="19.5">
      <c r="A17" s="81" t="s">
        <v>82</v>
      </c>
      <c r="B17" s="8" t="s">
        <v>83</v>
      </c>
      <c r="C17" s="85" t="s">
        <v>91</v>
      </c>
      <c r="D17" s="9">
        <v>81</v>
      </c>
      <c r="E17" s="9">
        <f t="shared" si="6"/>
        <v>0</v>
      </c>
      <c r="F17" s="7">
        <v>81</v>
      </c>
      <c r="G17" s="33">
        <f t="shared" si="3"/>
        <v>0</v>
      </c>
      <c r="H17" s="86">
        <f>(E17+E18+E19+E20+E21+E22+E23+E24)/(D17+D18+D19+D20+D21+D22+D23+D24)</f>
        <v>0.60160000000000002</v>
      </c>
      <c r="I17" s="81"/>
      <c r="J17" s="8" t="s">
        <v>50</v>
      </c>
      <c r="K17" s="85"/>
      <c r="L17" s="9">
        <v>20</v>
      </c>
      <c r="M17" s="9">
        <f t="shared" si="4"/>
        <v>12</v>
      </c>
      <c r="N17" s="9">
        <v>8</v>
      </c>
      <c r="O17" s="34">
        <f t="shared" si="5"/>
        <v>0.6</v>
      </c>
      <c r="P17" s="86"/>
      <c r="Q17" s="93"/>
      <c r="R17" s="15" t="s">
        <v>155</v>
      </c>
      <c r="S17" s="37" t="s">
        <v>159</v>
      </c>
      <c r="T17" s="27" t="s">
        <v>17</v>
      </c>
      <c r="U17" s="27">
        <v>59</v>
      </c>
      <c r="V17" s="27">
        <f>U17-W17</f>
        <v>57</v>
      </c>
      <c r="W17" s="27">
        <v>2</v>
      </c>
      <c r="X17" s="12">
        <f t="shared" si="2"/>
        <v>0.96610169491525422</v>
      </c>
      <c r="Y17" s="5" t="s">
        <v>200</v>
      </c>
    </row>
    <row r="18" spans="1:25" ht="19.5">
      <c r="A18" s="81"/>
      <c r="B18" s="8" t="s">
        <v>84</v>
      </c>
      <c r="C18" s="85"/>
      <c r="D18" s="9">
        <v>114</v>
      </c>
      <c r="E18" s="9">
        <f t="shared" si="6"/>
        <v>90</v>
      </c>
      <c r="F18" s="7">
        <v>24</v>
      </c>
      <c r="G18" s="33">
        <f t="shared" si="3"/>
        <v>0.78947368421052633</v>
      </c>
      <c r="H18" s="86"/>
      <c r="I18" s="81"/>
      <c r="J18" s="8" t="s">
        <v>142</v>
      </c>
      <c r="K18" s="85"/>
      <c r="L18" s="9">
        <v>55</v>
      </c>
      <c r="M18" s="9">
        <f t="shared" si="4"/>
        <v>23</v>
      </c>
      <c r="N18" s="9">
        <v>32</v>
      </c>
      <c r="O18" s="34">
        <f t="shared" si="5"/>
        <v>0.41818181818181815</v>
      </c>
      <c r="P18" s="86"/>
      <c r="Q18" s="93"/>
      <c r="R18" s="18" t="s">
        <v>190</v>
      </c>
      <c r="S18" s="38" t="s">
        <v>160</v>
      </c>
      <c r="T18" s="32" t="s">
        <v>14</v>
      </c>
      <c r="U18" s="27">
        <v>108</v>
      </c>
      <c r="V18" s="27">
        <f t="shared" ref="V18:V40" si="7">U18-W18</f>
        <v>45</v>
      </c>
      <c r="W18" s="27">
        <v>63</v>
      </c>
      <c r="X18" s="34">
        <f t="shared" si="2"/>
        <v>0.41666666666666669</v>
      </c>
      <c r="Y18" s="34">
        <f>(V6+V19+V22+V40)/(U6+U19+U22+U40)</f>
        <v>0.65483870967741931</v>
      </c>
    </row>
    <row r="19" spans="1:25" ht="19.5">
      <c r="A19" s="81"/>
      <c r="B19" s="8" t="s">
        <v>85</v>
      </c>
      <c r="C19" s="85"/>
      <c r="D19" s="9">
        <v>63</v>
      </c>
      <c r="E19" s="9">
        <f t="shared" si="6"/>
        <v>60</v>
      </c>
      <c r="F19" s="7">
        <v>3</v>
      </c>
      <c r="G19" s="10">
        <f t="shared" si="3"/>
        <v>0.95238095238095233</v>
      </c>
      <c r="H19" s="86"/>
      <c r="I19" s="81"/>
      <c r="J19" s="8" t="s">
        <v>51</v>
      </c>
      <c r="K19" s="85"/>
      <c r="L19" s="9">
        <v>32</v>
      </c>
      <c r="M19" s="9">
        <f t="shared" si="4"/>
        <v>12</v>
      </c>
      <c r="N19" s="9">
        <v>20</v>
      </c>
      <c r="O19" s="34">
        <f t="shared" si="5"/>
        <v>0.375</v>
      </c>
      <c r="P19" s="86"/>
      <c r="Q19" s="93"/>
      <c r="R19" s="5" t="s">
        <v>191</v>
      </c>
      <c r="S19" s="37" t="s">
        <v>161</v>
      </c>
      <c r="T19" s="27" t="s">
        <v>15</v>
      </c>
      <c r="U19" s="27">
        <v>83</v>
      </c>
      <c r="V19" s="27">
        <f t="shared" si="7"/>
        <v>61</v>
      </c>
      <c r="W19" s="27">
        <v>22</v>
      </c>
      <c r="X19" s="34">
        <f t="shared" si="2"/>
        <v>0.73493975903614461</v>
      </c>
      <c r="Y19" s="9"/>
    </row>
    <row r="20" spans="1:25" ht="19.5">
      <c r="A20" s="81"/>
      <c r="B20" s="8" t="s">
        <v>86</v>
      </c>
      <c r="C20" s="85"/>
      <c r="D20" s="9">
        <v>77</v>
      </c>
      <c r="E20" s="9">
        <f t="shared" si="6"/>
        <v>40</v>
      </c>
      <c r="F20" s="7">
        <v>37</v>
      </c>
      <c r="G20" s="33">
        <f t="shared" si="3"/>
        <v>0.51948051948051943</v>
      </c>
      <c r="H20" s="86"/>
      <c r="I20" s="81"/>
      <c r="J20" s="8" t="s">
        <v>52</v>
      </c>
      <c r="K20" s="85"/>
      <c r="L20" s="9">
        <v>25</v>
      </c>
      <c r="M20" s="9">
        <f t="shared" si="4"/>
        <v>14</v>
      </c>
      <c r="N20" s="9">
        <v>11</v>
      </c>
      <c r="O20" s="34">
        <f t="shared" si="5"/>
        <v>0.56000000000000005</v>
      </c>
      <c r="P20" s="86"/>
      <c r="Q20" s="93"/>
      <c r="R20" s="19" t="s">
        <v>186</v>
      </c>
      <c r="S20" s="37" t="s">
        <v>162</v>
      </c>
      <c r="T20" s="32" t="s">
        <v>14</v>
      </c>
      <c r="U20" s="27">
        <v>76</v>
      </c>
      <c r="V20" s="27">
        <f t="shared" si="7"/>
        <v>69</v>
      </c>
      <c r="W20" s="27">
        <v>7</v>
      </c>
      <c r="X20" s="12">
        <f t="shared" si="2"/>
        <v>0.90789473684210531</v>
      </c>
      <c r="Y20" s="9"/>
    </row>
    <row r="21" spans="1:25" ht="19.5">
      <c r="A21" s="81"/>
      <c r="B21" s="8" t="s">
        <v>87</v>
      </c>
      <c r="C21" s="85"/>
      <c r="D21" s="9">
        <v>44</v>
      </c>
      <c r="E21" s="9">
        <f t="shared" si="6"/>
        <v>26</v>
      </c>
      <c r="F21" s="7">
        <v>18</v>
      </c>
      <c r="G21" s="33">
        <f t="shared" si="3"/>
        <v>0.59090909090909094</v>
      </c>
      <c r="H21" s="86"/>
      <c r="I21" s="81"/>
      <c r="J21" s="8" t="s">
        <v>53</v>
      </c>
      <c r="K21" s="85"/>
      <c r="L21" s="9">
        <v>53</v>
      </c>
      <c r="M21" s="9">
        <f t="shared" si="4"/>
        <v>21</v>
      </c>
      <c r="N21" s="9">
        <v>32</v>
      </c>
      <c r="O21" s="34">
        <f t="shared" si="5"/>
        <v>0.39622641509433965</v>
      </c>
      <c r="P21" s="86"/>
      <c r="Q21" s="93"/>
      <c r="R21" s="17" t="s">
        <v>192</v>
      </c>
      <c r="S21" s="37" t="s">
        <v>163</v>
      </c>
      <c r="T21" s="27" t="s">
        <v>15</v>
      </c>
      <c r="U21" s="27">
        <v>62</v>
      </c>
      <c r="V21" s="27">
        <f t="shared" si="7"/>
        <v>34</v>
      </c>
      <c r="W21" s="27">
        <v>28</v>
      </c>
      <c r="X21" s="34">
        <f t="shared" si="2"/>
        <v>0.54838709677419351</v>
      </c>
      <c r="Y21" s="9"/>
    </row>
    <row r="22" spans="1:25" ht="19.5">
      <c r="A22" s="81"/>
      <c r="B22" s="8" t="s">
        <v>88</v>
      </c>
      <c r="C22" s="85"/>
      <c r="D22" s="9">
        <v>100</v>
      </c>
      <c r="E22" s="9">
        <f t="shared" si="6"/>
        <v>56</v>
      </c>
      <c r="F22" s="7">
        <v>44</v>
      </c>
      <c r="G22" s="33">
        <f t="shared" si="3"/>
        <v>0.56000000000000005</v>
      </c>
      <c r="H22" s="86"/>
      <c r="I22" s="81"/>
      <c r="J22" s="8" t="s">
        <v>54</v>
      </c>
      <c r="K22" s="85"/>
      <c r="L22" s="9">
        <v>41</v>
      </c>
      <c r="M22" s="9">
        <f t="shared" si="4"/>
        <v>19</v>
      </c>
      <c r="N22" s="9">
        <v>22</v>
      </c>
      <c r="O22" s="34">
        <f t="shared" si="5"/>
        <v>0.46341463414634149</v>
      </c>
      <c r="P22" s="86"/>
      <c r="Q22" s="93"/>
      <c r="R22" s="5" t="s">
        <v>191</v>
      </c>
      <c r="S22" s="37" t="s">
        <v>164</v>
      </c>
      <c r="T22" s="27" t="s">
        <v>15</v>
      </c>
      <c r="U22" s="27">
        <v>66</v>
      </c>
      <c r="V22" s="27">
        <f t="shared" si="7"/>
        <v>47</v>
      </c>
      <c r="W22" s="27">
        <v>19</v>
      </c>
      <c r="X22" s="34">
        <f t="shared" si="2"/>
        <v>0.71212121212121215</v>
      </c>
      <c r="Y22" s="9"/>
    </row>
    <row r="23" spans="1:25" ht="19.5">
      <c r="A23" s="81"/>
      <c r="B23" s="8" t="s">
        <v>89</v>
      </c>
      <c r="C23" s="85"/>
      <c r="D23" s="9">
        <v>113</v>
      </c>
      <c r="E23" s="9">
        <f t="shared" si="6"/>
        <v>104</v>
      </c>
      <c r="F23" s="7">
        <v>9</v>
      </c>
      <c r="G23" s="10">
        <f t="shared" si="3"/>
        <v>0.92035398230088494</v>
      </c>
      <c r="H23" s="86"/>
      <c r="I23" s="81" t="s">
        <v>4</v>
      </c>
      <c r="J23" s="8" t="s">
        <v>103</v>
      </c>
      <c r="K23" s="91" t="s">
        <v>107</v>
      </c>
      <c r="L23" s="9">
        <v>18</v>
      </c>
      <c r="M23" s="9">
        <f t="shared" si="4"/>
        <v>12</v>
      </c>
      <c r="N23" s="9">
        <v>6</v>
      </c>
      <c r="O23" s="34">
        <f t="shared" si="5"/>
        <v>0.66666666666666663</v>
      </c>
      <c r="P23" s="86">
        <f>(M23+M24+M25+M26)/(L23+L24+L25+L26)</f>
        <v>0.78947368421052633</v>
      </c>
      <c r="Q23" s="93"/>
      <c r="R23" s="18" t="s">
        <v>190</v>
      </c>
      <c r="S23" s="37" t="s">
        <v>165</v>
      </c>
      <c r="T23" s="32" t="s">
        <v>14</v>
      </c>
      <c r="U23" s="27">
        <v>89</v>
      </c>
      <c r="V23" s="27">
        <f t="shared" si="7"/>
        <v>84</v>
      </c>
      <c r="W23" s="27">
        <v>5</v>
      </c>
      <c r="X23" s="12">
        <f t="shared" si="2"/>
        <v>0.9438202247191011</v>
      </c>
      <c r="Y23" s="9"/>
    </row>
    <row r="24" spans="1:25" ht="19.5">
      <c r="A24" s="81"/>
      <c r="B24" s="8" t="s">
        <v>90</v>
      </c>
      <c r="C24" s="85"/>
      <c r="D24" s="9">
        <v>33</v>
      </c>
      <c r="E24" s="9">
        <f t="shared" si="6"/>
        <v>0</v>
      </c>
      <c r="F24" s="7">
        <v>33</v>
      </c>
      <c r="G24" s="33">
        <f t="shared" si="3"/>
        <v>0</v>
      </c>
      <c r="H24" s="86"/>
      <c r="I24" s="81"/>
      <c r="J24" s="8" t="s">
        <v>104</v>
      </c>
      <c r="K24" s="85"/>
      <c r="L24" s="9">
        <v>18</v>
      </c>
      <c r="M24" s="9">
        <f t="shared" si="4"/>
        <v>14</v>
      </c>
      <c r="N24" s="9">
        <v>4</v>
      </c>
      <c r="O24" s="34">
        <f t="shared" si="5"/>
        <v>0.77777777777777779</v>
      </c>
      <c r="P24" s="86"/>
      <c r="Q24" s="93"/>
      <c r="R24" s="17" t="s">
        <v>192</v>
      </c>
      <c r="S24" s="37" t="s">
        <v>166</v>
      </c>
      <c r="T24" s="27" t="s">
        <v>15</v>
      </c>
      <c r="U24" s="27">
        <v>36</v>
      </c>
      <c r="V24" s="27">
        <f t="shared" si="7"/>
        <v>25</v>
      </c>
      <c r="W24" s="27">
        <v>11</v>
      </c>
      <c r="X24" s="34">
        <f t="shared" si="2"/>
        <v>0.69444444444444442</v>
      </c>
      <c r="Y24" s="9"/>
    </row>
    <row r="25" spans="1:25" ht="19.5">
      <c r="A25" s="81" t="s">
        <v>56</v>
      </c>
      <c r="B25" s="8" t="s">
        <v>57</v>
      </c>
      <c r="C25" s="85" t="s">
        <v>13</v>
      </c>
      <c r="D25" s="9">
        <v>18</v>
      </c>
      <c r="E25" s="9">
        <f t="shared" si="6"/>
        <v>15</v>
      </c>
      <c r="F25" s="7">
        <v>3</v>
      </c>
      <c r="G25" s="33">
        <f t="shared" si="3"/>
        <v>0.83333333333333337</v>
      </c>
      <c r="H25" s="86">
        <f>(E25+E26+E27+E28+E29+E30+E31+E32+E33+E34)/(D25+D26+D27+D28+D29+D30+D31+D32+D33+D34)</f>
        <v>0.71477663230240551</v>
      </c>
      <c r="I25" s="81"/>
      <c r="J25" s="8" t="s">
        <v>106</v>
      </c>
      <c r="K25" s="85"/>
      <c r="L25" s="9">
        <v>7</v>
      </c>
      <c r="M25" s="9">
        <f t="shared" si="4"/>
        <v>7</v>
      </c>
      <c r="N25" s="9">
        <v>0</v>
      </c>
      <c r="O25" s="12">
        <f t="shared" si="5"/>
        <v>1</v>
      </c>
      <c r="P25" s="86"/>
      <c r="Q25" s="93"/>
      <c r="R25" s="20" t="s">
        <v>188</v>
      </c>
      <c r="S25" s="37" t="s">
        <v>167</v>
      </c>
      <c r="T25" s="27" t="s">
        <v>168</v>
      </c>
      <c r="U25" s="27">
        <v>66</v>
      </c>
      <c r="V25" s="27">
        <f t="shared" si="7"/>
        <v>62</v>
      </c>
      <c r="W25" s="27">
        <v>4</v>
      </c>
      <c r="X25" s="12">
        <f t="shared" si="2"/>
        <v>0.93939393939393945</v>
      </c>
      <c r="Y25" s="9"/>
    </row>
    <row r="26" spans="1:25" ht="19.5">
      <c r="A26" s="81"/>
      <c r="B26" s="8" t="s">
        <v>58</v>
      </c>
      <c r="C26" s="85"/>
      <c r="D26" s="9">
        <v>38</v>
      </c>
      <c r="E26" s="9">
        <f t="shared" si="6"/>
        <v>27</v>
      </c>
      <c r="F26" s="7">
        <v>11</v>
      </c>
      <c r="G26" s="33">
        <f t="shared" si="3"/>
        <v>0.71052631578947367</v>
      </c>
      <c r="H26" s="86"/>
      <c r="I26" s="81"/>
      <c r="J26" s="8" t="s">
        <v>105</v>
      </c>
      <c r="K26" s="85"/>
      <c r="L26" s="9">
        <v>14</v>
      </c>
      <c r="M26" s="9">
        <f t="shared" si="4"/>
        <v>12</v>
      </c>
      <c r="N26" s="9">
        <v>2</v>
      </c>
      <c r="O26" s="12">
        <f t="shared" si="5"/>
        <v>0.8571428571428571</v>
      </c>
      <c r="P26" s="86"/>
      <c r="Q26" s="93"/>
      <c r="R26" s="18" t="s">
        <v>190</v>
      </c>
      <c r="S26" s="37" t="s">
        <v>169</v>
      </c>
      <c r="T26" s="32" t="s">
        <v>14</v>
      </c>
      <c r="U26" s="27">
        <v>29</v>
      </c>
      <c r="V26" s="27">
        <f t="shared" si="7"/>
        <v>20</v>
      </c>
      <c r="W26" s="27">
        <v>9</v>
      </c>
      <c r="X26" s="34">
        <f t="shared" si="2"/>
        <v>0.68965517241379315</v>
      </c>
      <c r="Y26" s="9"/>
    </row>
    <row r="27" spans="1:25" ht="19.5" customHeight="1">
      <c r="A27" s="81"/>
      <c r="B27" s="8" t="s">
        <v>59</v>
      </c>
      <c r="C27" s="85"/>
      <c r="D27" s="9">
        <v>12</v>
      </c>
      <c r="E27" s="9">
        <f t="shared" si="6"/>
        <v>10</v>
      </c>
      <c r="F27" s="7">
        <v>2</v>
      </c>
      <c r="G27" s="33">
        <f t="shared" si="3"/>
        <v>0.83333333333333337</v>
      </c>
      <c r="H27" s="86"/>
      <c r="I27" s="101" t="s">
        <v>135</v>
      </c>
      <c r="J27" s="8" t="s">
        <v>43</v>
      </c>
      <c r="K27" s="85" t="s">
        <v>18</v>
      </c>
      <c r="L27" s="9">
        <v>11</v>
      </c>
      <c r="M27" s="9">
        <f t="shared" si="4"/>
        <v>11</v>
      </c>
      <c r="N27" s="9">
        <v>0</v>
      </c>
      <c r="O27" s="10">
        <f t="shared" si="5"/>
        <v>1</v>
      </c>
      <c r="P27" s="90">
        <f>(M27+M28+M29+M30+M31)/(L27+L28+L29+L30+L31)</f>
        <v>0.96350364963503654</v>
      </c>
      <c r="Q27" s="93"/>
      <c r="R27" s="19" t="s">
        <v>186</v>
      </c>
      <c r="S27" s="37" t="s">
        <v>170</v>
      </c>
      <c r="T27" s="32" t="s">
        <v>14</v>
      </c>
      <c r="U27" s="27">
        <v>82</v>
      </c>
      <c r="V27" s="27">
        <f t="shared" si="7"/>
        <v>75</v>
      </c>
      <c r="W27" s="27">
        <v>7</v>
      </c>
      <c r="X27" s="12">
        <f t="shared" si="2"/>
        <v>0.91463414634146345</v>
      </c>
      <c r="Y27" s="9"/>
    </row>
    <row r="28" spans="1:25" ht="19.5" customHeight="1">
      <c r="A28" s="81"/>
      <c r="B28" s="8" t="s">
        <v>60</v>
      </c>
      <c r="C28" s="85"/>
      <c r="D28" s="9">
        <v>11</v>
      </c>
      <c r="E28" s="9">
        <f t="shared" si="6"/>
        <v>9</v>
      </c>
      <c r="F28" s="7">
        <v>2</v>
      </c>
      <c r="G28" s="33">
        <f t="shared" si="3"/>
        <v>0.81818181818181823</v>
      </c>
      <c r="H28" s="86"/>
      <c r="I28" s="100"/>
      <c r="J28" s="8" t="s">
        <v>44</v>
      </c>
      <c r="K28" s="85"/>
      <c r="L28" s="9">
        <v>33</v>
      </c>
      <c r="M28" s="9">
        <f t="shared" si="4"/>
        <v>32</v>
      </c>
      <c r="N28" s="9">
        <v>1</v>
      </c>
      <c r="O28" s="10">
        <f t="shared" si="5"/>
        <v>0.96969696969696972</v>
      </c>
      <c r="P28" s="90"/>
      <c r="Q28" s="93"/>
      <c r="R28" s="14"/>
      <c r="S28" s="39" t="s">
        <v>211</v>
      </c>
      <c r="T28" s="40" t="s">
        <v>145</v>
      </c>
      <c r="U28" s="40">
        <v>117</v>
      </c>
      <c r="V28" s="40">
        <f t="shared" si="7"/>
        <v>0</v>
      </c>
      <c r="W28" s="40">
        <v>117</v>
      </c>
      <c r="X28" s="12">
        <f t="shared" si="2"/>
        <v>0</v>
      </c>
      <c r="Y28" s="9"/>
    </row>
    <row r="29" spans="1:25" ht="19.5" customHeight="1">
      <c r="A29" s="81"/>
      <c r="B29" s="8" t="s">
        <v>61</v>
      </c>
      <c r="C29" s="85"/>
      <c r="D29" s="9">
        <v>37</v>
      </c>
      <c r="E29" s="9">
        <f t="shared" si="6"/>
        <v>29</v>
      </c>
      <c r="F29" s="7">
        <v>8</v>
      </c>
      <c r="G29" s="33">
        <f t="shared" si="3"/>
        <v>0.78378378378378377</v>
      </c>
      <c r="H29" s="86"/>
      <c r="I29" s="100"/>
      <c r="J29" s="8" t="s">
        <v>45</v>
      </c>
      <c r="K29" s="85"/>
      <c r="L29" s="9">
        <v>14</v>
      </c>
      <c r="M29" s="9">
        <f t="shared" si="4"/>
        <v>13</v>
      </c>
      <c r="N29" s="9">
        <v>1</v>
      </c>
      <c r="O29" s="10">
        <f t="shared" si="5"/>
        <v>0.9285714285714286</v>
      </c>
      <c r="P29" s="90"/>
      <c r="Q29" s="93"/>
      <c r="R29" s="18" t="s">
        <v>190</v>
      </c>
      <c r="S29" s="37" t="s">
        <v>171</v>
      </c>
      <c r="T29" s="32" t="s">
        <v>14</v>
      </c>
      <c r="U29" s="27">
        <v>75</v>
      </c>
      <c r="V29" s="27">
        <f t="shared" si="7"/>
        <v>0</v>
      </c>
      <c r="W29" s="27">
        <v>75</v>
      </c>
      <c r="X29" s="34">
        <f t="shared" si="2"/>
        <v>0</v>
      </c>
      <c r="Y29" s="9"/>
    </row>
    <row r="30" spans="1:25" ht="19.5" customHeight="1">
      <c r="A30" s="81"/>
      <c r="B30" s="8" t="s">
        <v>62</v>
      </c>
      <c r="C30" s="85"/>
      <c r="D30" s="9">
        <v>13</v>
      </c>
      <c r="E30" s="9">
        <f t="shared" si="6"/>
        <v>10</v>
      </c>
      <c r="F30" s="7">
        <v>3</v>
      </c>
      <c r="G30" s="33">
        <f t="shared" si="3"/>
        <v>0.76923076923076927</v>
      </c>
      <c r="H30" s="86"/>
      <c r="I30" s="100"/>
      <c r="J30" s="8" t="s">
        <v>46</v>
      </c>
      <c r="K30" s="85"/>
      <c r="L30" s="9">
        <v>48</v>
      </c>
      <c r="M30" s="9">
        <f t="shared" si="4"/>
        <v>47</v>
      </c>
      <c r="N30" s="9">
        <v>1</v>
      </c>
      <c r="O30" s="10">
        <f t="shared" si="5"/>
        <v>0.97916666666666663</v>
      </c>
      <c r="P30" s="90"/>
      <c r="Q30" s="93"/>
      <c r="R30" s="20" t="s">
        <v>188</v>
      </c>
      <c r="S30" s="37" t="s">
        <v>172</v>
      </c>
      <c r="T30" s="27" t="s">
        <v>168</v>
      </c>
      <c r="U30" s="27">
        <v>51</v>
      </c>
      <c r="V30" s="27">
        <f t="shared" si="7"/>
        <v>43</v>
      </c>
      <c r="W30" s="27">
        <v>8</v>
      </c>
      <c r="X30" s="34">
        <f t="shared" si="2"/>
        <v>0.84313725490196079</v>
      </c>
      <c r="Y30" s="9"/>
    </row>
    <row r="31" spans="1:25" ht="19.5" customHeight="1">
      <c r="A31" s="81"/>
      <c r="B31" s="8" t="s">
        <v>63</v>
      </c>
      <c r="C31" s="85"/>
      <c r="D31" s="9">
        <v>50</v>
      </c>
      <c r="E31" s="9">
        <f t="shared" si="6"/>
        <v>30</v>
      </c>
      <c r="F31" s="7">
        <v>20</v>
      </c>
      <c r="G31" s="33">
        <f t="shared" si="3"/>
        <v>0.6</v>
      </c>
      <c r="H31" s="86"/>
      <c r="I31" s="100"/>
      <c r="J31" s="8" t="s">
        <v>47</v>
      </c>
      <c r="K31" s="85"/>
      <c r="L31" s="9">
        <v>31</v>
      </c>
      <c r="M31" s="9">
        <f t="shared" si="4"/>
        <v>29</v>
      </c>
      <c r="N31" s="9">
        <v>2</v>
      </c>
      <c r="O31" s="10">
        <f t="shared" si="5"/>
        <v>0.93548387096774188</v>
      </c>
      <c r="P31" s="90"/>
      <c r="Q31" s="93"/>
      <c r="R31" s="17" t="s">
        <v>192</v>
      </c>
      <c r="S31" s="37" t="s">
        <v>173</v>
      </c>
      <c r="T31" s="27" t="s">
        <v>15</v>
      </c>
      <c r="U31" s="27">
        <v>61</v>
      </c>
      <c r="V31" s="27">
        <f t="shared" si="7"/>
        <v>40</v>
      </c>
      <c r="W31" s="27">
        <v>21</v>
      </c>
      <c r="X31" s="34">
        <f t="shared" si="2"/>
        <v>0.65573770491803274</v>
      </c>
      <c r="Y31" s="9"/>
    </row>
    <row r="32" spans="1:25" ht="19.5" customHeight="1">
      <c r="A32" s="81"/>
      <c r="B32" s="8" t="s">
        <v>64</v>
      </c>
      <c r="C32" s="85"/>
      <c r="D32" s="9">
        <v>72</v>
      </c>
      <c r="E32" s="9">
        <f t="shared" si="6"/>
        <v>44</v>
      </c>
      <c r="F32" s="7">
        <v>28</v>
      </c>
      <c r="G32" s="33">
        <f t="shared" si="3"/>
        <v>0.61111111111111116</v>
      </c>
      <c r="H32" s="86"/>
      <c r="I32" s="100" t="s">
        <v>74</v>
      </c>
      <c r="J32" s="8" t="s">
        <v>75</v>
      </c>
      <c r="K32" s="85" t="s">
        <v>16</v>
      </c>
      <c r="L32" s="9">
        <v>47</v>
      </c>
      <c r="M32" s="9">
        <f t="shared" si="4"/>
        <v>42</v>
      </c>
      <c r="N32" s="9">
        <v>5</v>
      </c>
      <c r="O32" s="10">
        <f t="shared" si="5"/>
        <v>0.8936170212765957</v>
      </c>
      <c r="P32" s="86">
        <f>(M32+M33+M34+M35+M36+M37+M38)/(L32+L33+L34+L35+L36+L37+L38)</f>
        <v>0.76737160120845926</v>
      </c>
      <c r="Q32" s="93"/>
      <c r="R32" s="19" t="s">
        <v>186</v>
      </c>
      <c r="S32" s="37" t="s">
        <v>174</v>
      </c>
      <c r="T32" s="32" t="s">
        <v>14</v>
      </c>
      <c r="U32" s="27">
        <v>59</v>
      </c>
      <c r="V32" s="27">
        <f t="shared" si="7"/>
        <v>48</v>
      </c>
      <c r="W32" s="27">
        <v>11</v>
      </c>
      <c r="X32" s="34">
        <f t="shared" si="2"/>
        <v>0.81355932203389836</v>
      </c>
      <c r="Y32" s="9"/>
    </row>
    <row r="33" spans="1:25" ht="19.5" customHeight="1">
      <c r="A33" s="81"/>
      <c r="B33" s="8" t="s">
        <v>65</v>
      </c>
      <c r="C33" s="85"/>
      <c r="D33" s="9">
        <v>29</v>
      </c>
      <c r="E33" s="9">
        <f t="shared" si="6"/>
        <v>24</v>
      </c>
      <c r="F33" s="7">
        <v>5</v>
      </c>
      <c r="G33" s="33">
        <f t="shared" si="3"/>
        <v>0.82758620689655171</v>
      </c>
      <c r="H33" s="86"/>
      <c r="I33" s="100"/>
      <c r="J33" s="8" t="s">
        <v>76</v>
      </c>
      <c r="K33" s="85"/>
      <c r="L33" s="9">
        <v>9</v>
      </c>
      <c r="M33" s="9">
        <f t="shared" si="4"/>
        <v>8</v>
      </c>
      <c r="N33" s="9">
        <v>1</v>
      </c>
      <c r="O33" s="10">
        <f t="shared" si="5"/>
        <v>0.88888888888888884</v>
      </c>
      <c r="P33" s="86"/>
      <c r="Q33" s="93"/>
      <c r="R33" s="17" t="s">
        <v>192</v>
      </c>
      <c r="S33" s="37" t="s">
        <v>175</v>
      </c>
      <c r="T33" s="27" t="s">
        <v>15</v>
      </c>
      <c r="U33" s="27">
        <v>108</v>
      </c>
      <c r="V33" s="27">
        <f t="shared" si="7"/>
        <v>64</v>
      </c>
      <c r="W33" s="27">
        <v>44</v>
      </c>
      <c r="X33" s="34">
        <f t="shared" si="2"/>
        <v>0.59259259259259256</v>
      </c>
      <c r="Y33" s="9"/>
    </row>
    <row r="34" spans="1:25" ht="19.5" customHeight="1">
      <c r="A34" s="81"/>
      <c r="B34" s="8" t="s">
        <v>66</v>
      </c>
      <c r="C34" s="85"/>
      <c r="D34" s="9">
        <v>11</v>
      </c>
      <c r="E34" s="9">
        <f t="shared" si="6"/>
        <v>10</v>
      </c>
      <c r="F34" s="7">
        <v>1</v>
      </c>
      <c r="G34" s="10">
        <f t="shared" si="3"/>
        <v>0.90909090909090906</v>
      </c>
      <c r="H34" s="86"/>
      <c r="I34" s="100"/>
      <c r="J34" s="8" t="s">
        <v>77</v>
      </c>
      <c r="K34" s="85"/>
      <c r="L34" s="9">
        <v>43</v>
      </c>
      <c r="M34" s="9">
        <f t="shared" si="4"/>
        <v>31</v>
      </c>
      <c r="N34" s="9">
        <v>12</v>
      </c>
      <c r="O34" s="33">
        <f t="shared" si="5"/>
        <v>0.72093023255813948</v>
      </c>
      <c r="P34" s="86"/>
      <c r="Q34" s="93"/>
      <c r="R34" s="16" t="s">
        <v>189</v>
      </c>
      <c r="S34" s="37" t="s">
        <v>176</v>
      </c>
      <c r="T34" s="27" t="s">
        <v>19</v>
      </c>
      <c r="U34" s="27">
        <v>120</v>
      </c>
      <c r="V34" s="27">
        <f t="shared" si="7"/>
        <v>116</v>
      </c>
      <c r="W34" s="27">
        <v>4</v>
      </c>
      <c r="X34" s="12">
        <f t="shared" si="2"/>
        <v>0.96666666666666667</v>
      </c>
      <c r="Y34" s="9"/>
    </row>
    <row r="35" spans="1:25" ht="19.5" customHeight="1">
      <c r="A35" s="81" t="s">
        <v>121</v>
      </c>
      <c r="B35" s="8" t="s">
        <v>122</v>
      </c>
      <c r="C35" s="85" t="s">
        <v>18</v>
      </c>
      <c r="D35" s="9">
        <v>103</v>
      </c>
      <c r="E35" s="9">
        <f t="shared" si="6"/>
        <v>100</v>
      </c>
      <c r="F35" s="7">
        <v>3</v>
      </c>
      <c r="G35" s="10">
        <f t="shared" si="3"/>
        <v>0.970873786407767</v>
      </c>
      <c r="H35" s="90">
        <f>(E35+E36+E37+E38+E39+E40+E41+E42+E43+E44+E45+E46+E47)/(D35+D36+D37+D38+D39+D40+D41+D42+D43+D44+D45+D46+D47)</f>
        <v>0.90518783542039361</v>
      </c>
      <c r="I35" s="100"/>
      <c r="J35" s="8" t="s">
        <v>78</v>
      </c>
      <c r="K35" s="85"/>
      <c r="L35" s="9">
        <v>51</v>
      </c>
      <c r="M35" s="9">
        <f t="shared" si="4"/>
        <v>41</v>
      </c>
      <c r="N35" s="9">
        <v>10</v>
      </c>
      <c r="O35" s="33">
        <f t="shared" si="5"/>
        <v>0.80392156862745101</v>
      </c>
      <c r="P35" s="86"/>
      <c r="Q35" s="93"/>
      <c r="R35" s="16" t="s">
        <v>189</v>
      </c>
      <c r="S35" s="37" t="s">
        <v>177</v>
      </c>
      <c r="T35" s="27" t="s">
        <v>19</v>
      </c>
      <c r="U35" s="27">
        <v>101</v>
      </c>
      <c r="V35" s="27">
        <f t="shared" si="7"/>
        <v>90</v>
      </c>
      <c r="W35" s="27">
        <v>11</v>
      </c>
      <c r="X35" s="12">
        <f t="shared" si="2"/>
        <v>0.8910891089108911</v>
      </c>
      <c r="Y35" s="9"/>
    </row>
    <row r="36" spans="1:25" ht="19.5" customHeight="1">
      <c r="A36" s="81"/>
      <c r="B36" s="8" t="s">
        <v>123</v>
      </c>
      <c r="C36" s="85"/>
      <c r="D36" s="9">
        <v>17</v>
      </c>
      <c r="E36" s="9">
        <f t="shared" si="6"/>
        <v>15</v>
      </c>
      <c r="F36" s="7">
        <v>2</v>
      </c>
      <c r="G36" s="10">
        <f t="shared" si="3"/>
        <v>0.88235294117647056</v>
      </c>
      <c r="H36" s="90"/>
      <c r="I36" s="100"/>
      <c r="J36" s="8" t="s">
        <v>79</v>
      </c>
      <c r="K36" s="85"/>
      <c r="L36" s="9">
        <v>105</v>
      </c>
      <c r="M36" s="9">
        <f t="shared" si="4"/>
        <v>93</v>
      </c>
      <c r="N36" s="9">
        <v>12</v>
      </c>
      <c r="O36" s="10">
        <f t="shared" si="5"/>
        <v>0.88571428571428568</v>
      </c>
      <c r="P36" s="86"/>
      <c r="Q36" s="93"/>
      <c r="R36" s="18" t="s">
        <v>190</v>
      </c>
      <c r="S36" s="37" t="s">
        <v>178</v>
      </c>
      <c r="T36" s="32" t="s">
        <v>14</v>
      </c>
      <c r="U36" s="27">
        <v>45</v>
      </c>
      <c r="V36" s="27">
        <f t="shared" si="7"/>
        <v>27</v>
      </c>
      <c r="W36" s="27">
        <v>18</v>
      </c>
      <c r="X36" s="34">
        <f t="shared" si="2"/>
        <v>0.6</v>
      </c>
      <c r="Y36" s="9"/>
    </row>
    <row r="37" spans="1:25" ht="19.5" customHeight="1">
      <c r="A37" s="81"/>
      <c r="B37" s="8" t="s">
        <v>124</v>
      </c>
      <c r="C37" s="85"/>
      <c r="D37" s="9">
        <v>65</v>
      </c>
      <c r="E37" s="9">
        <f t="shared" si="6"/>
        <v>52</v>
      </c>
      <c r="F37" s="7">
        <v>13</v>
      </c>
      <c r="G37" s="33">
        <f t="shared" si="3"/>
        <v>0.8</v>
      </c>
      <c r="H37" s="90"/>
      <c r="I37" s="100"/>
      <c r="J37" s="8" t="s">
        <v>80</v>
      </c>
      <c r="K37" s="85"/>
      <c r="L37" s="9">
        <v>31</v>
      </c>
      <c r="M37" s="9">
        <f t="shared" si="4"/>
        <v>6</v>
      </c>
      <c r="N37" s="9">
        <v>25</v>
      </c>
      <c r="O37" s="33">
        <f t="shared" si="5"/>
        <v>0.19354838709677419</v>
      </c>
      <c r="P37" s="86"/>
      <c r="Q37" s="93"/>
      <c r="R37" s="20" t="s">
        <v>188</v>
      </c>
      <c r="S37" s="37" t="s">
        <v>179</v>
      </c>
      <c r="T37" s="27" t="s">
        <v>168</v>
      </c>
      <c r="U37" s="27">
        <v>70</v>
      </c>
      <c r="V37" s="27">
        <f t="shared" si="7"/>
        <v>63</v>
      </c>
      <c r="W37" s="27">
        <v>7</v>
      </c>
      <c r="X37" s="12">
        <f t="shared" si="2"/>
        <v>0.9</v>
      </c>
      <c r="Y37" s="9"/>
    </row>
    <row r="38" spans="1:25" ht="19.5" customHeight="1">
      <c r="A38" s="81"/>
      <c r="B38" s="8" t="s">
        <v>125</v>
      </c>
      <c r="C38" s="85"/>
      <c r="D38" s="9">
        <v>34</v>
      </c>
      <c r="E38" s="9">
        <f t="shared" si="6"/>
        <v>31</v>
      </c>
      <c r="F38" s="7">
        <v>3</v>
      </c>
      <c r="G38" s="10">
        <f t="shared" si="3"/>
        <v>0.91176470588235292</v>
      </c>
      <c r="H38" s="90"/>
      <c r="I38" s="100"/>
      <c r="J38" s="8" t="s">
        <v>81</v>
      </c>
      <c r="K38" s="85"/>
      <c r="L38" s="9">
        <v>45</v>
      </c>
      <c r="M38" s="9">
        <f t="shared" si="4"/>
        <v>33</v>
      </c>
      <c r="N38" s="9">
        <v>12</v>
      </c>
      <c r="O38" s="33">
        <f t="shared" si="5"/>
        <v>0.73333333333333328</v>
      </c>
      <c r="P38" s="86"/>
      <c r="Q38" s="93"/>
      <c r="R38" s="20" t="s">
        <v>188</v>
      </c>
      <c r="S38" s="37" t="s">
        <v>180</v>
      </c>
      <c r="T38" s="27" t="s">
        <v>168</v>
      </c>
      <c r="U38" s="27">
        <v>93</v>
      </c>
      <c r="V38" s="27">
        <f t="shared" si="7"/>
        <v>88</v>
      </c>
      <c r="W38" s="27">
        <v>5</v>
      </c>
      <c r="X38" s="12">
        <f t="shared" si="2"/>
        <v>0.94623655913978499</v>
      </c>
      <c r="Y38" s="9"/>
    </row>
    <row r="39" spans="1:25" ht="19.5" customHeight="1">
      <c r="A39" s="81"/>
      <c r="B39" s="8" t="s">
        <v>126</v>
      </c>
      <c r="C39" s="85"/>
      <c r="D39" s="9">
        <v>43</v>
      </c>
      <c r="E39" s="9">
        <f t="shared" si="6"/>
        <v>39</v>
      </c>
      <c r="F39" s="7">
        <v>4</v>
      </c>
      <c r="G39" s="10">
        <f t="shared" si="3"/>
        <v>0.90697674418604646</v>
      </c>
      <c r="H39" s="90"/>
      <c r="I39" s="100" t="s">
        <v>136</v>
      </c>
      <c r="J39" s="8" t="s">
        <v>137</v>
      </c>
      <c r="K39" s="91" t="s">
        <v>228</v>
      </c>
      <c r="L39" s="9">
        <v>19</v>
      </c>
      <c r="M39" s="9">
        <f t="shared" si="4"/>
        <v>0</v>
      </c>
      <c r="N39" s="9">
        <v>19</v>
      </c>
      <c r="O39" s="33">
        <f t="shared" si="5"/>
        <v>0</v>
      </c>
      <c r="P39" s="86">
        <f>(M39+M40+M41+M42+M43)/(L39+L40+L41+L42+L43)</f>
        <v>0</v>
      </c>
      <c r="Q39" s="93"/>
      <c r="R39" s="16" t="s">
        <v>189</v>
      </c>
      <c r="S39" s="37" t="s">
        <v>181</v>
      </c>
      <c r="T39" s="27" t="s">
        <v>19</v>
      </c>
      <c r="U39" s="27">
        <v>37</v>
      </c>
      <c r="V39" s="27">
        <f t="shared" si="7"/>
        <v>36</v>
      </c>
      <c r="W39" s="27">
        <v>1</v>
      </c>
      <c r="X39" s="12">
        <f t="shared" si="2"/>
        <v>0.97297297297297303</v>
      </c>
      <c r="Y39" s="9"/>
    </row>
    <row r="40" spans="1:25" ht="19.5" customHeight="1">
      <c r="A40" s="81"/>
      <c r="B40" s="8" t="s">
        <v>127</v>
      </c>
      <c r="C40" s="85"/>
      <c r="D40" s="9">
        <v>65</v>
      </c>
      <c r="E40" s="9">
        <f t="shared" si="6"/>
        <v>60</v>
      </c>
      <c r="F40" s="7">
        <v>5</v>
      </c>
      <c r="G40" s="10">
        <f t="shared" si="3"/>
        <v>0.92307692307692313</v>
      </c>
      <c r="H40" s="90"/>
      <c r="I40" s="100"/>
      <c r="J40" s="8" t="s">
        <v>61</v>
      </c>
      <c r="K40" s="85"/>
      <c r="L40" s="9">
        <v>14</v>
      </c>
      <c r="M40" s="9">
        <f t="shared" si="4"/>
        <v>0</v>
      </c>
      <c r="N40" s="9">
        <v>14</v>
      </c>
      <c r="O40" s="33">
        <f t="shared" si="5"/>
        <v>0</v>
      </c>
      <c r="P40" s="86"/>
      <c r="Q40" s="94"/>
      <c r="R40" s="5" t="s">
        <v>191</v>
      </c>
      <c r="S40" s="37" t="s">
        <v>182</v>
      </c>
      <c r="T40" s="27" t="s">
        <v>15</v>
      </c>
      <c r="U40" s="27">
        <v>59</v>
      </c>
      <c r="V40" s="27">
        <f t="shared" si="7"/>
        <v>36</v>
      </c>
      <c r="W40" s="27">
        <v>23</v>
      </c>
      <c r="X40" s="34">
        <f t="shared" si="2"/>
        <v>0.61016949152542377</v>
      </c>
      <c r="Y40" s="9"/>
    </row>
    <row r="41" spans="1:25" ht="19.5" customHeight="1">
      <c r="A41" s="81"/>
      <c r="B41" s="8" t="s">
        <v>128</v>
      </c>
      <c r="C41" s="85"/>
      <c r="D41" s="9">
        <v>39</v>
      </c>
      <c r="E41" s="9">
        <f t="shared" si="6"/>
        <v>38</v>
      </c>
      <c r="F41" s="7">
        <v>1</v>
      </c>
      <c r="G41" s="10">
        <f t="shared" si="3"/>
        <v>0.97435897435897434</v>
      </c>
      <c r="H41" s="90"/>
      <c r="I41" s="100"/>
      <c r="J41" s="8" t="s">
        <v>138</v>
      </c>
      <c r="K41" s="85"/>
      <c r="L41" s="9">
        <v>75</v>
      </c>
      <c r="M41" s="9">
        <f t="shared" si="4"/>
        <v>0</v>
      </c>
      <c r="N41" s="9">
        <v>75</v>
      </c>
      <c r="O41" s="33">
        <f t="shared" si="5"/>
        <v>0</v>
      </c>
      <c r="P41" s="86"/>
      <c r="Q41" s="85" t="s">
        <v>8</v>
      </c>
      <c r="R41" s="85"/>
      <c r="S41" s="85"/>
      <c r="T41" s="85"/>
      <c r="U41" s="2">
        <f>SUM(U3:U40)</f>
        <v>2806</v>
      </c>
      <c r="V41" s="2">
        <f t="shared" ref="V41:W41" si="8">SUM(V3:V40)</f>
        <v>1847</v>
      </c>
      <c r="W41" s="2">
        <f t="shared" si="8"/>
        <v>959</v>
      </c>
      <c r="X41" s="2"/>
      <c r="Y41" s="2"/>
    </row>
    <row r="42" spans="1:25" ht="19.5" customHeight="1">
      <c r="A42" s="81"/>
      <c r="B42" s="8" t="s">
        <v>129</v>
      </c>
      <c r="C42" s="85"/>
      <c r="D42" s="9">
        <v>48</v>
      </c>
      <c r="E42" s="9">
        <f t="shared" si="6"/>
        <v>39</v>
      </c>
      <c r="F42" s="9">
        <v>9</v>
      </c>
      <c r="G42" s="33">
        <f t="shared" si="3"/>
        <v>0.8125</v>
      </c>
      <c r="H42" s="90"/>
      <c r="I42" s="100"/>
      <c r="J42" s="8" t="s">
        <v>139</v>
      </c>
      <c r="K42" s="85"/>
      <c r="L42" s="9">
        <v>21</v>
      </c>
      <c r="M42" s="9">
        <f t="shared" si="4"/>
        <v>0</v>
      </c>
      <c r="N42" s="9">
        <v>21</v>
      </c>
      <c r="O42" s="33">
        <f t="shared" si="5"/>
        <v>0</v>
      </c>
      <c r="P42" s="86"/>
    </row>
    <row r="43" spans="1:25" ht="19.5" customHeight="1">
      <c r="A43" s="81"/>
      <c r="B43" s="8" t="s">
        <v>130</v>
      </c>
      <c r="C43" s="85"/>
      <c r="D43" s="9">
        <v>9</v>
      </c>
      <c r="E43" s="9">
        <f t="shared" si="6"/>
        <v>8</v>
      </c>
      <c r="F43" s="9">
        <v>1</v>
      </c>
      <c r="G43" s="10">
        <f t="shared" si="3"/>
        <v>0.88888888888888884</v>
      </c>
      <c r="H43" s="90"/>
      <c r="I43" s="100"/>
      <c r="J43" s="8" t="s">
        <v>140</v>
      </c>
      <c r="K43" s="85"/>
      <c r="L43" s="9">
        <v>18</v>
      </c>
      <c r="M43" s="9">
        <f t="shared" si="4"/>
        <v>0</v>
      </c>
      <c r="N43" s="9">
        <v>18</v>
      </c>
      <c r="O43" s="33">
        <f t="shared" si="5"/>
        <v>0</v>
      </c>
      <c r="P43" s="86"/>
      <c r="Q43" s="77" t="s">
        <v>183</v>
      </c>
      <c r="R43" s="77"/>
      <c r="S43" s="77" t="s">
        <v>184</v>
      </c>
      <c r="T43" s="77"/>
      <c r="U43" s="77" t="s">
        <v>185</v>
      </c>
      <c r="V43" s="77"/>
      <c r="W43" s="81" t="s">
        <v>204</v>
      </c>
      <c r="X43" s="81"/>
      <c r="Y43" s="81"/>
    </row>
    <row r="44" spans="1:25" ht="19.5" customHeight="1">
      <c r="A44" s="81"/>
      <c r="B44" s="8" t="s">
        <v>131</v>
      </c>
      <c r="C44" s="85"/>
      <c r="D44" s="9">
        <v>8</v>
      </c>
      <c r="E44" s="9">
        <f t="shared" si="6"/>
        <v>7</v>
      </c>
      <c r="F44" s="9">
        <v>1</v>
      </c>
      <c r="G44" s="10">
        <f t="shared" si="3"/>
        <v>0.875</v>
      </c>
      <c r="H44" s="90"/>
      <c r="I44" s="100" t="s">
        <v>92</v>
      </c>
      <c r="J44" s="8" t="s">
        <v>93</v>
      </c>
      <c r="K44" s="85" t="s">
        <v>16</v>
      </c>
      <c r="L44" s="9">
        <v>58</v>
      </c>
      <c r="M44" s="9">
        <f t="shared" si="4"/>
        <v>40</v>
      </c>
      <c r="N44" s="9">
        <v>18</v>
      </c>
      <c r="O44" s="33">
        <f t="shared" si="5"/>
        <v>0.68965517241379315</v>
      </c>
      <c r="P44" s="86">
        <f>(M44+M45+M46+M47+M48+M49)/(L44+L45+L46+L47+L48+L49)</f>
        <v>0.67241379310344829</v>
      </c>
      <c r="Q44" s="77"/>
      <c r="R44" s="77"/>
      <c r="S44" s="77"/>
      <c r="T44" s="77"/>
      <c r="U44" s="77"/>
      <c r="V44" s="77"/>
      <c r="W44" s="81"/>
      <c r="X44" s="81"/>
      <c r="Y44" s="81"/>
    </row>
    <row r="45" spans="1:25" ht="26.25" customHeight="1">
      <c r="A45" s="81"/>
      <c r="B45" s="8" t="s">
        <v>132</v>
      </c>
      <c r="C45" s="85"/>
      <c r="D45" s="9">
        <v>29</v>
      </c>
      <c r="E45" s="9">
        <f t="shared" si="6"/>
        <v>23</v>
      </c>
      <c r="F45" s="9">
        <v>6</v>
      </c>
      <c r="G45" s="33">
        <f t="shared" si="3"/>
        <v>0.7931034482758621</v>
      </c>
      <c r="H45" s="90"/>
      <c r="I45" s="100"/>
      <c r="J45" s="8" t="s">
        <v>94</v>
      </c>
      <c r="K45" s="85"/>
      <c r="L45" s="9">
        <v>42</v>
      </c>
      <c r="M45" s="9">
        <f t="shared" si="4"/>
        <v>31</v>
      </c>
      <c r="N45" s="9">
        <v>11</v>
      </c>
      <c r="O45" s="33">
        <f t="shared" si="5"/>
        <v>0.73809523809523814</v>
      </c>
      <c r="P45" s="86"/>
      <c r="Q45" s="75">
        <f>D50+L50+U41</f>
        <v>6781</v>
      </c>
      <c r="R45" s="76"/>
      <c r="S45" s="75">
        <f>E50+M50+V41</f>
        <v>4407</v>
      </c>
      <c r="T45" s="76"/>
      <c r="U45" s="73">
        <f>S45/Q45</f>
        <v>0.64990414393157347</v>
      </c>
      <c r="V45" s="74"/>
      <c r="W45" s="78"/>
      <c r="X45" s="79"/>
      <c r="Y45" s="80"/>
    </row>
    <row r="46" spans="1:25" ht="24.75" customHeight="1">
      <c r="A46" s="81"/>
      <c r="B46" s="8" t="s">
        <v>133</v>
      </c>
      <c r="C46" s="85"/>
      <c r="D46" s="9">
        <v>20</v>
      </c>
      <c r="E46" s="9">
        <f t="shared" si="6"/>
        <v>19</v>
      </c>
      <c r="F46" s="9">
        <v>1</v>
      </c>
      <c r="G46" s="10">
        <f t="shared" si="3"/>
        <v>0.95</v>
      </c>
      <c r="H46" s="90"/>
      <c r="I46" s="100"/>
      <c r="J46" s="8" t="s">
        <v>95</v>
      </c>
      <c r="K46" s="85"/>
      <c r="L46" s="9">
        <v>21</v>
      </c>
      <c r="M46" s="9">
        <f t="shared" si="4"/>
        <v>19</v>
      </c>
      <c r="N46" s="9">
        <v>2</v>
      </c>
      <c r="O46" s="10">
        <f t="shared" si="5"/>
        <v>0.90476190476190477</v>
      </c>
      <c r="P46" s="86"/>
      <c r="Q46" s="75" t="s">
        <v>183</v>
      </c>
      <c r="R46" s="76"/>
      <c r="S46" s="75" t="s">
        <v>184</v>
      </c>
      <c r="T46" s="76"/>
      <c r="U46" s="75" t="s">
        <v>185</v>
      </c>
      <c r="V46" s="76"/>
      <c r="W46" s="78" t="s">
        <v>209</v>
      </c>
      <c r="X46" s="79"/>
      <c r="Y46" s="80"/>
    </row>
    <row r="47" spans="1:25" ht="19.5" customHeight="1">
      <c r="A47" s="81"/>
      <c r="B47" s="8" t="s">
        <v>134</v>
      </c>
      <c r="C47" s="85"/>
      <c r="D47" s="9">
        <v>79</v>
      </c>
      <c r="E47" s="9">
        <f t="shared" si="6"/>
        <v>75</v>
      </c>
      <c r="F47" s="9">
        <v>4</v>
      </c>
      <c r="G47" s="10">
        <f t="shared" si="3"/>
        <v>0.94936708860759489</v>
      </c>
      <c r="H47" s="90"/>
      <c r="I47" s="100"/>
      <c r="J47" s="8" t="s">
        <v>96</v>
      </c>
      <c r="K47" s="85"/>
      <c r="L47" s="9">
        <v>101</v>
      </c>
      <c r="M47" s="9">
        <f t="shared" si="4"/>
        <v>51</v>
      </c>
      <c r="N47" s="9">
        <v>50</v>
      </c>
      <c r="O47" s="33">
        <f t="shared" si="5"/>
        <v>0.50495049504950495</v>
      </c>
      <c r="P47" s="86"/>
      <c r="Q47" s="81">
        <f>D50+L50+U41-D48-D49-U4-U7-U13-U28</f>
        <v>6194</v>
      </c>
      <c r="R47" s="81"/>
      <c r="S47" s="77">
        <f>E50+M50+V41</f>
        <v>4407</v>
      </c>
      <c r="T47" s="77"/>
      <c r="U47" s="71">
        <f>S47/Q47</f>
        <v>0.71149499515660319</v>
      </c>
      <c r="V47" s="71"/>
      <c r="W47" s="72" t="s">
        <v>213</v>
      </c>
      <c r="X47" s="72"/>
      <c r="Y47" s="72"/>
    </row>
    <row r="48" spans="1:25" ht="19.5" customHeight="1">
      <c r="A48" s="87" t="s">
        <v>3</v>
      </c>
      <c r="B48" s="88"/>
      <c r="C48" s="89"/>
      <c r="D48" s="41">
        <v>128</v>
      </c>
      <c r="E48" s="41">
        <f t="shared" si="6"/>
        <v>0</v>
      </c>
      <c r="F48" s="41">
        <v>128</v>
      </c>
      <c r="G48" s="10">
        <f t="shared" si="3"/>
        <v>0</v>
      </c>
      <c r="H48" s="12" t="e">
        <f t="shared" ref="H48:H49" si="9">F48/E48</f>
        <v>#DIV/0!</v>
      </c>
      <c r="I48" s="100"/>
      <c r="J48" s="8" t="s">
        <v>97</v>
      </c>
      <c r="K48" s="85"/>
      <c r="L48" s="9">
        <v>35</v>
      </c>
      <c r="M48" s="9">
        <f t="shared" si="4"/>
        <v>27</v>
      </c>
      <c r="N48" s="9">
        <v>8</v>
      </c>
      <c r="O48" s="33">
        <f t="shared" si="5"/>
        <v>0.77142857142857146</v>
      </c>
      <c r="P48" s="86"/>
      <c r="Q48" s="81"/>
      <c r="R48" s="81"/>
      <c r="S48" s="77"/>
      <c r="T48" s="77"/>
      <c r="U48" s="71"/>
      <c r="V48" s="71"/>
      <c r="W48" s="72"/>
      <c r="X48" s="72"/>
      <c r="Y48" s="72"/>
    </row>
    <row r="49" spans="1:25" ht="19.5" customHeight="1">
      <c r="A49" s="87" t="s">
        <v>5</v>
      </c>
      <c r="B49" s="88"/>
      <c r="C49" s="89"/>
      <c r="D49" s="41">
        <v>49</v>
      </c>
      <c r="E49" s="41">
        <f t="shared" si="6"/>
        <v>0</v>
      </c>
      <c r="F49" s="41">
        <v>49</v>
      </c>
      <c r="G49" s="10">
        <f t="shared" si="3"/>
        <v>0</v>
      </c>
      <c r="H49" s="12" t="e">
        <f t="shared" si="9"/>
        <v>#DIV/0!</v>
      </c>
      <c r="I49" s="100"/>
      <c r="J49" s="8" t="s">
        <v>98</v>
      </c>
      <c r="K49" s="85"/>
      <c r="L49" s="9">
        <v>33</v>
      </c>
      <c r="M49" s="9">
        <f t="shared" si="4"/>
        <v>27</v>
      </c>
      <c r="N49" s="9">
        <v>6</v>
      </c>
      <c r="O49" s="33">
        <f t="shared" si="5"/>
        <v>0.81818181818181823</v>
      </c>
      <c r="P49" s="86"/>
      <c r="Q49" s="81"/>
      <c r="R49" s="81"/>
      <c r="S49" s="77"/>
      <c r="T49" s="77"/>
      <c r="U49" s="71"/>
      <c r="V49" s="71"/>
      <c r="W49" s="72"/>
      <c r="X49" s="72"/>
      <c r="Y49" s="72"/>
    </row>
    <row r="50" spans="1:25" ht="19.5" customHeight="1">
      <c r="A50" s="81" t="s">
        <v>8</v>
      </c>
      <c r="B50" s="81"/>
      <c r="C50" s="81"/>
      <c r="D50" s="9">
        <f>SUM(D3:D49)</f>
        <v>2326</v>
      </c>
      <c r="E50" s="9">
        <f t="shared" ref="E50:F50" si="10">SUM(E3:E49)</f>
        <v>1474</v>
      </c>
      <c r="F50" s="9">
        <f t="shared" si="10"/>
        <v>852</v>
      </c>
      <c r="G50" s="35"/>
      <c r="H50" s="36"/>
      <c r="I50" s="82" t="s">
        <v>8</v>
      </c>
      <c r="J50" s="83"/>
      <c r="K50" s="84"/>
      <c r="L50" s="9">
        <f>SUM(L3:L49)</f>
        <v>1649</v>
      </c>
      <c r="M50" s="9">
        <f>SUM(M3:M49)</f>
        <v>1086</v>
      </c>
      <c r="N50" s="9">
        <f>SUM(N3:N49)</f>
        <v>563</v>
      </c>
      <c r="O50" s="9"/>
      <c r="P50" s="9"/>
    </row>
    <row r="52" spans="1:25">
      <c r="B52" s="99" t="s">
        <v>216</v>
      </c>
      <c r="C52" s="99"/>
      <c r="J52" s="99" t="s">
        <v>217</v>
      </c>
      <c r="K52" s="99"/>
      <c r="Q52" s="99" t="s">
        <v>218</v>
      </c>
      <c r="R52" s="99"/>
    </row>
    <row r="53" spans="1:25">
      <c r="B53" s="99"/>
      <c r="C53" s="99"/>
      <c r="J53" s="99"/>
      <c r="K53" s="99"/>
      <c r="Q53" s="99"/>
      <c r="R53" s="99"/>
    </row>
  </sheetData>
  <mergeCells count="65">
    <mergeCell ref="B52:C53"/>
    <mergeCell ref="J52:K53"/>
    <mergeCell ref="Q52:R53"/>
    <mergeCell ref="A25:A34"/>
    <mergeCell ref="K23:K26"/>
    <mergeCell ref="I44:I49"/>
    <mergeCell ref="I27:I31"/>
    <mergeCell ref="I32:I38"/>
    <mergeCell ref="I39:I43"/>
    <mergeCell ref="I23:I26"/>
    <mergeCell ref="C25:C34"/>
    <mergeCell ref="C35:C47"/>
    <mergeCell ref="K27:K31"/>
    <mergeCell ref="H17:H24"/>
    <mergeCell ref="H25:H34"/>
    <mergeCell ref="A50:C50"/>
    <mergeCell ref="A1:Y1"/>
    <mergeCell ref="H3:H7"/>
    <mergeCell ref="C3:C7"/>
    <mergeCell ref="A3:A7"/>
    <mergeCell ref="C8:C16"/>
    <mergeCell ref="A8:A16"/>
    <mergeCell ref="H8:H16"/>
    <mergeCell ref="P3:P8"/>
    <mergeCell ref="P9:P15"/>
    <mergeCell ref="P16:P22"/>
    <mergeCell ref="K3:K8"/>
    <mergeCell ref="K9:K15"/>
    <mergeCell ref="I3:I8"/>
    <mergeCell ref="A17:A24"/>
    <mergeCell ref="C17:C24"/>
    <mergeCell ref="K16:K22"/>
    <mergeCell ref="I9:I15"/>
    <mergeCell ref="P32:P38"/>
    <mergeCell ref="K39:K43"/>
    <mergeCell ref="P39:P43"/>
    <mergeCell ref="Q41:T41"/>
    <mergeCell ref="Q3:Q40"/>
    <mergeCell ref="P27:P31"/>
    <mergeCell ref="K32:K38"/>
    <mergeCell ref="P23:P26"/>
    <mergeCell ref="I16:I22"/>
    <mergeCell ref="I50:K50"/>
    <mergeCell ref="A35:A47"/>
    <mergeCell ref="Q46:R46"/>
    <mergeCell ref="S46:T46"/>
    <mergeCell ref="S47:T49"/>
    <mergeCell ref="Q45:R45"/>
    <mergeCell ref="S45:T45"/>
    <mergeCell ref="K44:K49"/>
    <mergeCell ref="P44:P49"/>
    <mergeCell ref="A48:C48"/>
    <mergeCell ref="A49:C49"/>
    <mergeCell ref="Q47:R49"/>
    <mergeCell ref="H35:H47"/>
    <mergeCell ref="U47:V49"/>
    <mergeCell ref="W47:Y49"/>
    <mergeCell ref="U45:V45"/>
    <mergeCell ref="U46:V46"/>
    <mergeCell ref="Q43:R44"/>
    <mergeCell ref="S43:T44"/>
    <mergeCell ref="U43:V44"/>
    <mergeCell ref="W45:Y45"/>
    <mergeCell ref="W46:Y46"/>
    <mergeCell ref="W43:Y44"/>
  </mergeCells>
  <phoneticPr fontId="1" type="noConversion"/>
  <pageMargins left="0.23622047244094491" right="0.23622047244094491" top="0.35433070866141736" bottom="0.35433070866141736" header="0.31496062992125984" footer="0.31496062992125984"/>
  <pageSetup paperSize="9" scale="5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ADC8F-05EE-4255-8F07-0CC316E376AC}">
  <sheetPr>
    <pageSetUpPr fitToPage="1"/>
  </sheetPr>
  <dimension ref="A1:Y53"/>
  <sheetViews>
    <sheetView topLeftCell="A9" zoomScale="58" zoomScaleNormal="58" workbookViewId="0">
      <selection activeCell="K44" sqref="K44:K49"/>
    </sheetView>
  </sheetViews>
  <sheetFormatPr defaultColWidth="8.875" defaultRowHeight="15.75"/>
  <cols>
    <col min="1" max="1" width="12.375" style="1" customWidth="1"/>
    <col min="2" max="2" width="10.875" style="1" customWidth="1"/>
    <col min="3" max="3" width="8.25" style="1" customWidth="1"/>
    <col min="4" max="5" width="10.375" style="1" customWidth="1"/>
    <col min="6" max="6" width="9.5" style="1" bestFit="1" customWidth="1"/>
    <col min="7" max="7" width="11" style="1" customWidth="1"/>
    <col min="8" max="8" width="12" style="1" customWidth="1"/>
    <col min="9" max="9" width="11" style="1" customWidth="1"/>
    <col min="10" max="10" width="9.25" style="1" customWidth="1"/>
    <col min="11" max="11" width="8.875" style="1"/>
    <col min="12" max="12" width="10.375" style="1" customWidth="1"/>
    <col min="13" max="14" width="9.125" style="1" bestFit="1" customWidth="1"/>
    <col min="15" max="15" width="12.375" style="1" bestFit="1" customWidth="1"/>
    <col min="16" max="16" width="11.5" style="1" customWidth="1"/>
    <col min="17" max="17" width="12.375" style="1" customWidth="1"/>
    <col min="18" max="18" width="10.875" style="1" customWidth="1"/>
    <col min="19" max="19" width="8.25" style="1" customWidth="1"/>
    <col min="20" max="21" width="10.375" style="1" customWidth="1"/>
    <col min="22" max="22" width="9.5" style="1" bestFit="1" customWidth="1"/>
    <col min="23" max="23" width="11" style="1" customWidth="1"/>
    <col min="24" max="24" width="12" style="1" customWidth="1"/>
    <col min="25" max="25" width="13.5" style="1" customWidth="1"/>
    <col min="26" max="16384" width="8.875" style="1"/>
  </cols>
  <sheetData>
    <row r="1" spans="1:25" ht="61.5" customHeight="1">
      <c r="A1" s="95" t="s">
        <v>208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5" ht="45" customHeight="1">
      <c r="A2" s="21" t="s">
        <v>0</v>
      </c>
      <c r="B2" s="21" t="s">
        <v>7</v>
      </c>
      <c r="C2" s="21" t="s">
        <v>12</v>
      </c>
      <c r="D2" s="22" t="s">
        <v>202</v>
      </c>
      <c r="E2" s="22" t="s">
        <v>201</v>
      </c>
      <c r="F2" s="23" t="s">
        <v>11</v>
      </c>
      <c r="G2" s="24" t="s">
        <v>9</v>
      </c>
      <c r="H2" s="24" t="s">
        <v>10</v>
      </c>
      <c r="I2" s="21" t="s">
        <v>0</v>
      </c>
      <c r="J2" s="21" t="s">
        <v>7</v>
      </c>
      <c r="K2" s="21" t="s">
        <v>12</v>
      </c>
      <c r="L2" s="22" t="s">
        <v>202</v>
      </c>
      <c r="M2" s="22" t="s">
        <v>201</v>
      </c>
      <c r="N2" s="23" t="s">
        <v>11</v>
      </c>
      <c r="O2" s="24" t="s">
        <v>9</v>
      </c>
      <c r="P2" s="24" t="s">
        <v>10</v>
      </c>
      <c r="Q2" s="21" t="s">
        <v>0</v>
      </c>
      <c r="R2" s="21" t="s">
        <v>1</v>
      </c>
      <c r="S2" s="21" t="s">
        <v>7</v>
      </c>
      <c r="T2" s="21" t="s">
        <v>12</v>
      </c>
      <c r="U2" s="22" t="s">
        <v>202</v>
      </c>
      <c r="V2" s="22" t="s">
        <v>201</v>
      </c>
      <c r="W2" s="23" t="s">
        <v>11</v>
      </c>
      <c r="X2" s="24" t="s">
        <v>9</v>
      </c>
      <c r="Y2" s="24" t="s">
        <v>10</v>
      </c>
    </row>
    <row r="3" spans="1:25" ht="19.5">
      <c r="A3" s="98" t="s">
        <v>2</v>
      </c>
      <c r="B3" s="8" t="s">
        <v>108</v>
      </c>
      <c r="C3" s="91" t="s">
        <v>14</v>
      </c>
      <c r="D3" s="7">
        <v>39</v>
      </c>
      <c r="E3" s="9">
        <f t="shared" ref="E3:E7" si="0">D3-F3</f>
        <v>22</v>
      </c>
      <c r="F3" s="7">
        <v>17</v>
      </c>
      <c r="G3" s="33">
        <f>E3/D3</f>
        <v>0.5641025641025641</v>
      </c>
      <c r="H3" s="97">
        <f>(E3+E4+E5+E6+E7)/(D3+D4+D5+D6+D7)</f>
        <v>0.39383561643835618</v>
      </c>
      <c r="I3" s="98" t="s">
        <v>67</v>
      </c>
      <c r="J3" s="8" t="s">
        <v>68</v>
      </c>
      <c r="K3" s="91" t="s">
        <v>13</v>
      </c>
      <c r="L3" s="9">
        <v>25</v>
      </c>
      <c r="M3" s="9">
        <f>L3-N3</f>
        <v>24</v>
      </c>
      <c r="N3" s="9">
        <v>1</v>
      </c>
      <c r="O3" s="12">
        <f>M3/L3</f>
        <v>0.96</v>
      </c>
      <c r="P3" s="97">
        <f>(M3+M4+M5+M6+M7+M8)/(L3+L4+L5+L6+L7+L8)</f>
        <v>0.83969465648854957</v>
      </c>
      <c r="Q3" s="92" t="s">
        <v>206</v>
      </c>
      <c r="R3" s="13" t="s">
        <v>187</v>
      </c>
      <c r="S3" s="37" t="s">
        <v>143</v>
      </c>
      <c r="T3" s="27" t="s">
        <v>18</v>
      </c>
      <c r="U3" s="27">
        <v>52</v>
      </c>
      <c r="V3" s="27">
        <f t="shared" ref="V3:V16" si="1">U3-W3</f>
        <v>47</v>
      </c>
      <c r="W3" s="27">
        <v>5</v>
      </c>
      <c r="X3" s="26">
        <f t="shared" ref="X3:X40" si="2">V3/U3</f>
        <v>0.90384615384615385</v>
      </c>
      <c r="Y3" s="19" t="s">
        <v>193</v>
      </c>
    </row>
    <row r="4" spans="1:25" ht="19.5">
      <c r="A4" s="98"/>
      <c r="B4" s="9" t="s">
        <v>101</v>
      </c>
      <c r="C4" s="91"/>
      <c r="D4" s="9">
        <v>91</v>
      </c>
      <c r="E4" s="9">
        <f t="shared" si="0"/>
        <v>32</v>
      </c>
      <c r="F4" s="7">
        <v>59</v>
      </c>
      <c r="G4" s="33">
        <f t="shared" ref="G4:H49" si="3">E4/D4</f>
        <v>0.35164835164835168</v>
      </c>
      <c r="H4" s="97"/>
      <c r="I4" s="98"/>
      <c r="J4" s="8" t="s">
        <v>69</v>
      </c>
      <c r="K4" s="91"/>
      <c r="L4" s="9">
        <v>5</v>
      </c>
      <c r="M4" s="9">
        <f t="shared" ref="M4:M49" si="4">L4-N4</f>
        <v>4</v>
      </c>
      <c r="N4" s="9">
        <v>1</v>
      </c>
      <c r="O4" s="34">
        <f t="shared" ref="O4:O49" si="5">M4/L4</f>
        <v>0.8</v>
      </c>
      <c r="P4" s="97"/>
      <c r="Q4" s="93"/>
      <c r="R4" s="14"/>
      <c r="S4" s="39" t="s">
        <v>144</v>
      </c>
      <c r="T4" s="40" t="s">
        <v>145</v>
      </c>
      <c r="U4" s="28">
        <v>97</v>
      </c>
      <c r="V4" s="40">
        <f t="shared" si="1"/>
        <v>0</v>
      </c>
      <c r="W4" s="28">
        <f>U4</f>
        <v>97</v>
      </c>
      <c r="X4" s="26">
        <f t="shared" si="2"/>
        <v>0</v>
      </c>
      <c r="Y4" s="12">
        <f>(V20+V27+V32)/(U20+U27+U32)</f>
        <v>0.89035087719298245</v>
      </c>
    </row>
    <row r="5" spans="1:25" ht="19.5">
      <c r="A5" s="98"/>
      <c r="B5" s="9" t="s">
        <v>102</v>
      </c>
      <c r="C5" s="91"/>
      <c r="D5" s="9">
        <v>57</v>
      </c>
      <c r="E5" s="9">
        <f t="shared" si="0"/>
        <v>20</v>
      </c>
      <c r="F5" s="7">
        <v>37</v>
      </c>
      <c r="G5" s="33">
        <f t="shared" si="3"/>
        <v>0.35087719298245612</v>
      </c>
      <c r="H5" s="97"/>
      <c r="I5" s="98"/>
      <c r="J5" s="8" t="s">
        <v>70</v>
      </c>
      <c r="K5" s="91"/>
      <c r="L5" s="9">
        <v>24</v>
      </c>
      <c r="M5" s="9">
        <f t="shared" si="4"/>
        <v>18</v>
      </c>
      <c r="N5" s="9">
        <v>6</v>
      </c>
      <c r="O5" s="34">
        <f t="shared" si="5"/>
        <v>0.75</v>
      </c>
      <c r="P5" s="97"/>
      <c r="Q5" s="93"/>
      <c r="R5" s="6" t="s">
        <v>187</v>
      </c>
      <c r="S5" s="37" t="s">
        <v>146</v>
      </c>
      <c r="T5" s="27" t="s">
        <v>18</v>
      </c>
      <c r="U5" s="27">
        <v>75</v>
      </c>
      <c r="V5" s="27">
        <f t="shared" si="1"/>
        <v>72</v>
      </c>
      <c r="W5" s="27">
        <v>3</v>
      </c>
      <c r="X5" s="26">
        <f t="shared" si="2"/>
        <v>0.96</v>
      </c>
      <c r="Y5" s="15" t="s">
        <v>194</v>
      </c>
    </row>
    <row r="6" spans="1:25" ht="19.5">
      <c r="A6" s="98"/>
      <c r="B6" s="8" t="s">
        <v>110</v>
      </c>
      <c r="C6" s="91"/>
      <c r="D6" s="9">
        <v>84</v>
      </c>
      <c r="E6" s="9">
        <f t="shared" si="0"/>
        <v>39</v>
      </c>
      <c r="F6" s="7">
        <v>45</v>
      </c>
      <c r="G6" s="33">
        <f t="shared" si="3"/>
        <v>0.4642857142857143</v>
      </c>
      <c r="H6" s="97"/>
      <c r="I6" s="98"/>
      <c r="J6" s="8" t="s">
        <v>71</v>
      </c>
      <c r="K6" s="91"/>
      <c r="L6" s="9">
        <v>37</v>
      </c>
      <c r="M6" s="9">
        <f t="shared" si="4"/>
        <v>31</v>
      </c>
      <c r="N6" s="9">
        <v>6</v>
      </c>
      <c r="O6" s="34">
        <f t="shared" si="5"/>
        <v>0.83783783783783783</v>
      </c>
      <c r="P6" s="97"/>
      <c r="Q6" s="93"/>
      <c r="R6" s="5" t="s">
        <v>191</v>
      </c>
      <c r="S6" s="37" t="s">
        <v>147</v>
      </c>
      <c r="T6" s="27" t="s">
        <v>15</v>
      </c>
      <c r="U6" s="27">
        <v>105</v>
      </c>
      <c r="V6" s="27">
        <f t="shared" si="1"/>
        <v>64</v>
      </c>
      <c r="W6" s="27">
        <v>41</v>
      </c>
      <c r="X6" s="34">
        <f t="shared" si="2"/>
        <v>0.60952380952380958</v>
      </c>
      <c r="Y6" s="34">
        <f>(V9+V12+V15+V17)/(U9+U12+U15+U17)</f>
        <v>0.83445945945945943</v>
      </c>
    </row>
    <row r="7" spans="1:25" ht="19.5">
      <c r="A7" s="98"/>
      <c r="B7" s="8" t="s">
        <v>111</v>
      </c>
      <c r="C7" s="91"/>
      <c r="D7" s="9">
        <v>21</v>
      </c>
      <c r="E7" s="9">
        <f t="shared" si="0"/>
        <v>2</v>
      </c>
      <c r="F7" s="7">
        <v>19</v>
      </c>
      <c r="G7" s="33">
        <f t="shared" si="3"/>
        <v>9.5238095238095233E-2</v>
      </c>
      <c r="H7" s="97"/>
      <c r="I7" s="98"/>
      <c r="J7" s="8" t="s">
        <v>72</v>
      </c>
      <c r="K7" s="91"/>
      <c r="L7" s="9">
        <v>34</v>
      </c>
      <c r="M7" s="9">
        <f t="shared" si="4"/>
        <v>27</v>
      </c>
      <c r="N7" s="9">
        <v>7</v>
      </c>
      <c r="O7" s="34">
        <f t="shared" si="5"/>
        <v>0.79411764705882348</v>
      </c>
      <c r="P7" s="97"/>
      <c r="Q7" s="93"/>
      <c r="R7" s="14"/>
      <c r="S7" s="39" t="s">
        <v>210</v>
      </c>
      <c r="T7" s="40" t="s">
        <v>145</v>
      </c>
      <c r="U7" s="28">
        <v>122</v>
      </c>
      <c r="V7" s="40">
        <f t="shared" si="1"/>
        <v>0</v>
      </c>
      <c r="W7" s="28">
        <f>U7</f>
        <v>122</v>
      </c>
      <c r="X7" s="12">
        <f t="shared" si="2"/>
        <v>0</v>
      </c>
      <c r="Y7" s="13" t="s">
        <v>195</v>
      </c>
    </row>
    <row r="8" spans="1:25" ht="19.5">
      <c r="A8" s="81" t="s">
        <v>112</v>
      </c>
      <c r="B8" s="8" t="s">
        <v>113</v>
      </c>
      <c r="C8" s="91" t="s">
        <v>99</v>
      </c>
      <c r="D8" s="9">
        <v>20</v>
      </c>
      <c r="E8" s="9">
        <f>D8-F8</f>
        <v>15</v>
      </c>
      <c r="F8" s="7">
        <v>5</v>
      </c>
      <c r="G8" s="33">
        <f t="shared" si="3"/>
        <v>0.75</v>
      </c>
      <c r="H8" s="86">
        <f>(E8+E9+E10+E11+E12+E13+E14+E15+E16)/(D8+D9+D10+D11+D12+D13+D14+D15+D16)</f>
        <v>0.72029702970297027</v>
      </c>
      <c r="I8" s="98"/>
      <c r="J8" s="8" t="s">
        <v>73</v>
      </c>
      <c r="K8" s="91"/>
      <c r="L8" s="9">
        <v>6</v>
      </c>
      <c r="M8" s="9">
        <f t="shared" si="4"/>
        <v>6</v>
      </c>
      <c r="N8" s="9">
        <v>0</v>
      </c>
      <c r="O8" s="12">
        <f t="shared" si="5"/>
        <v>1</v>
      </c>
      <c r="P8" s="97"/>
      <c r="Q8" s="93"/>
      <c r="R8" s="6" t="s">
        <v>187</v>
      </c>
      <c r="S8" s="37" t="s">
        <v>149</v>
      </c>
      <c r="T8" s="27" t="s">
        <v>18</v>
      </c>
      <c r="U8" s="27">
        <v>48</v>
      </c>
      <c r="V8" s="27">
        <f t="shared" si="1"/>
        <v>39</v>
      </c>
      <c r="W8" s="27">
        <v>9</v>
      </c>
      <c r="X8" s="34">
        <f t="shared" si="2"/>
        <v>0.8125</v>
      </c>
      <c r="Y8" s="12">
        <f>(V3+V5+V8+V10+V14)/(U3+U5+U8+U10+U14)</f>
        <v>0.88785046728971961</v>
      </c>
    </row>
    <row r="9" spans="1:25" ht="19.5">
      <c r="A9" s="81"/>
      <c r="B9" s="8" t="s">
        <v>114</v>
      </c>
      <c r="C9" s="85"/>
      <c r="D9" s="11">
        <v>78</v>
      </c>
      <c r="E9" s="9">
        <f t="shared" ref="E9:E49" si="6">D9-F9</f>
        <v>46</v>
      </c>
      <c r="F9" s="7">
        <v>32</v>
      </c>
      <c r="G9" s="33">
        <f t="shared" si="3"/>
        <v>0.58974358974358976</v>
      </c>
      <c r="H9" s="86"/>
      <c r="I9" s="81" t="s">
        <v>141</v>
      </c>
      <c r="J9" s="8" t="s">
        <v>36</v>
      </c>
      <c r="K9" s="91" t="s">
        <v>14</v>
      </c>
      <c r="L9" s="9">
        <v>42</v>
      </c>
      <c r="M9" s="9">
        <f t="shared" si="4"/>
        <v>39</v>
      </c>
      <c r="N9" s="9">
        <v>3</v>
      </c>
      <c r="O9" s="12">
        <f t="shared" si="5"/>
        <v>0.9285714285714286</v>
      </c>
      <c r="P9" s="97">
        <f>(M9+M10+M11+M12+M13+M14)/(L9+L10+L11+L12+L13+L14)</f>
        <v>0.82283464566929132</v>
      </c>
      <c r="Q9" s="93"/>
      <c r="R9" s="15" t="s">
        <v>155</v>
      </c>
      <c r="S9" s="37" t="s">
        <v>150</v>
      </c>
      <c r="T9" s="27" t="s">
        <v>17</v>
      </c>
      <c r="U9" s="27">
        <v>105</v>
      </c>
      <c r="V9" s="27">
        <f t="shared" si="1"/>
        <v>78</v>
      </c>
      <c r="W9" s="27">
        <v>27</v>
      </c>
      <c r="X9" s="34">
        <f t="shared" si="2"/>
        <v>0.74285714285714288</v>
      </c>
      <c r="Y9" s="20" t="s">
        <v>196</v>
      </c>
    </row>
    <row r="10" spans="1:25" ht="19.5">
      <c r="A10" s="81"/>
      <c r="B10" s="8" t="s">
        <v>115</v>
      </c>
      <c r="C10" s="85"/>
      <c r="D10" s="9">
        <v>25</v>
      </c>
      <c r="E10" s="9">
        <f t="shared" si="6"/>
        <v>20</v>
      </c>
      <c r="F10" s="7">
        <v>5</v>
      </c>
      <c r="G10" s="33">
        <f t="shared" si="3"/>
        <v>0.8</v>
      </c>
      <c r="H10" s="86"/>
      <c r="I10" s="81"/>
      <c r="J10" s="8" t="s">
        <v>37</v>
      </c>
      <c r="K10" s="85"/>
      <c r="L10" s="9">
        <v>51</v>
      </c>
      <c r="M10" s="9">
        <f t="shared" si="4"/>
        <v>39</v>
      </c>
      <c r="N10" s="9">
        <v>12</v>
      </c>
      <c r="O10" s="34">
        <f t="shared" si="5"/>
        <v>0.76470588235294112</v>
      </c>
      <c r="P10" s="86"/>
      <c r="Q10" s="93"/>
      <c r="R10" s="6" t="s">
        <v>187</v>
      </c>
      <c r="S10" s="37" t="s">
        <v>151</v>
      </c>
      <c r="T10" s="27" t="s">
        <v>18</v>
      </c>
      <c r="U10" s="27">
        <v>86</v>
      </c>
      <c r="V10" s="27">
        <f t="shared" si="1"/>
        <v>71</v>
      </c>
      <c r="W10" s="27">
        <v>15</v>
      </c>
      <c r="X10" s="34">
        <f t="shared" si="2"/>
        <v>0.82558139534883723</v>
      </c>
      <c r="Y10" s="12">
        <f>(V25+V30+V37+V38)/(U25+U30+U37+U38)</f>
        <v>0.92280701754385963</v>
      </c>
    </row>
    <row r="11" spans="1:25" ht="19.5">
      <c r="A11" s="81"/>
      <c r="B11" s="9" t="s">
        <v>100</v>
      </c>
      <c r="C11" s="85"/>
      <c r="D11" s="9">
        <v>37</v>
      </c>
      <c r="E11" s="9">
        <f t="shared" si="6"/>
        <v>35</v>
      </c>
      <c r="F11" s="7">
        <v>2</v>
      </c>
      <c r="G11" s="10">
        <f t="shared" si="3"/>
        <v>0.94594594594594594</v>
      </c>
      <c r="H11" s="86"/>
      <c r="I11" s="81"/>
      <c r="J11" s="8" t="s">
        <v>38</v>
      </c>
      <c r="K11" s="85"/>
      <c r="L11" s="9">
        <v>20</v>
      </c>
      <c r="M11" s="9">
        <f t="shared" si="4"/>
        <v>17</v>
      </c>
      <c r="N11" s="9">
        <v>3</v>
      </c>
      <c r="O11" s="12">
        <f t="shared" si="5"/>
        <v>0.85</v>
      </c>
      <c r="P11" s="86"/>
      <c r="Q11" s="93"/>
      <c r="R11" s="16" t="s">
        <v>189</v>
      </c>
      <c r="S11" s="37" t="s">
        <v>152</v>
      </c>
      <c r="T11" s="27" t="s">
        <v>19</v>
      </c>
      <c r="U11" s="27">
        <v>51</v>
      </c>
      <c r="V11" s="27">
        <f t="shared" si="1"/>
        <v>50</v>
      </c>
      <c r="W11" s="27">
        <v>1</v>
      </c>
      <c r="X11" s="26">
        <f t="shared" si="2"/>
        <v>0.98039215686274506</v>
      </c>
      <c r="Y11" s="16" t="s">
        <v>197</v>
      </c>
    </row>
    <row r="12" spans="1:25" ht="19.5">
      <c r="A12" s="81"/>
      <c r="B12" s="8" t="s">
        <v>116</v>
      </c>
      <c r="C12" s="85"/>
      <c r="D12" s="9">
        <v>65</v>
      </c>
      <c r="E12" s="9">
        <f t="shared" si="6"/>
        <v>50</v>
      </c>
      <c r="F12" s="7">
        <v>15</v>
      </c>
      <c r="G12" s="33">
        <f t="shared" si="3"/>
        <v>0.76923076923076927</v>
      </c>
      <c r="H12" s="86"/>
      <c r="I12" s="81"/>
      <c r="J12" s="8" t="s">
        <v>39</v>
      </c>
      <c r="K12" s="85"/>
      <c r="L12" s="9">
        <v>46</v>
      </c>
      <c r="M12" s="9">
        <f t="shared" si="4"/>
        <v>34</v>
      </c>
      <c r="N12" s="9">
        <v>12</v>
      </c>
      <c r="O12" s="34">
        <f t="shared" si="5"/>
        <v>0.73913043478260865</v>
      </c>
      <c r="P12" s="86"/>
      <c r="Q12" s="93"/>
      <c r="R12" s="15" t="s">
        <v>155</v>
      </c>
      <c r="S12" s="37" t="s">
        <v>153</v>
      </c>
      <c r="T12" s="27" t="s">
        <v>17</v>
      </c>
      <c r="U12" s="27">
        <v>69</v>
      </c>
      <c r="V12" s="27">
        <f t="shared" si="1"/>
        <v>54</v>
      </c>
      <c r="W12" s="27">
        <v>15</v>
      </c>
      <c r="X12" s="34">
        <f t="shared" si="2"/>
        <v>0.78260869565217395</v>
      </c>
      <c r="Y12" s="12">
        <f>(V11+V34+V35+V39)/(U11+U34+U35+U39)</f>
        <v>0.917981072555205</v>
      </c>
    </row>
    <row r="13" spans="1:25" ht="19.5">
      <c r="A13" s="81"/>
      <c r="B13" s="8" t="s">
        <v>117</v>
      </c>
      <c r="C13" s="85"/>
      <c r="D13" s="9">
        <v>49</v>
      </c>
      <c r="E13" s="9">
        <f t="shared" si="6"/>
        <v>39</v>
      </c>
      <c r="F13" s="7">
        <v>10</v>
      </c>
      <c r="G13" s="33">
        <f t="shared" si="3"/>
        <v>0.79591836734693877</v>
      </c>
      <c r="H13" s="86"/>
      <c r="I13" s="81"/>
      <c r="J13" s="8" t="s">
        <v>40</v>
      </c>
      <c r="K13" s="85"/>
      <c r="L13" s="9">
        <v>39</v>
      </c>
      <c r="M13" s="9">
        <f t="shared" si="4"/>
        <v>35</v>
      </c>
      <c r="N13" s="9">
        <v>4</v>
      </c>
      <c r="O13" s="43">
        <f t="shared" si="5"/>
        <v>0.89743589743589747</v>
      </c>
      <c r="P13" s="86"/>
      <c r="Q13" s="93"/>
      <c r="R13" s="14"/>
      <c r="S13" s="39" t="s">
        <v>212</v>
      </c>
      <c r="T13" s="40" t="s">
        <v>145</v>
      </c>
      <c r="U13" s="28">
        <v>73</v>
      </c>
      <c r="V13" s="40">
        <f t="shared" si="1"/>
        <v>0</v>
      </c>
      <c r="W13" s="28">
        <v>73</v>
      </c>
      <c r="X13" s="26">
        <f t="shared" si="2"/>
        <v>0</v>
      </c>
      <c r="Y13" s="18" t="s">
        <v>198</v>
      </c>
    </row>
    <row r="14" spans="1:25" ht="19.5">
      <c r="A14" s="81"/>
      <c r="B14" s="8" t="s">
        <v>118</v>
      </c>
      <c r="C14" s="85"/>
      <c r="D14" s="9">
        <v>37</v>
      </c>
      <c r="E14" s="9">
        <f t="shared" si="6"/>
        <v>28</v>
      </c>
      <c r="F14" s="7">
        <v>9</v>
      </c>
      <c r="G14" s="33">
        <f t="shared" si="3"/>
        <v>0.7567567567567568</v>
      </c>
      <c r="H14" s="86"/>
      <c r="I14" s="81"/>
      <c r="J14" s="8" t="s">
        <v>41</v>
      </c>
      <c r="K14" s="85"/>
      <c r="L14" s="9">
        <v>56</v>
      </c>
      <c r="M14" s="9">
        <f t="shared" si="4"/>
        <v>45</v>
      </c>
      <c r="N14" s="9">
        <v>11</v>
      </c>
      <c r="O14" s="34">
        <f t="shared" si="5"/>
        <v>0.8035714285714286</v>
      </c>
      <c r="P14" s="86"/>
      <c r="Q14" s="93"/>
      <c r="R14" s="6" t="s">
        <v>187</v>
      </c>
      <c r="S14" s="37" t="s">
        <v>156</v>
      </c>
      <c r="T14" s="27" t="s">
        <v>18</v>
      </c>
      <c r="U14" s="27">
        <v>60</v>
      </c>
      <c r="V14" s="27">
        <f t="shared" si="1"/>
        <v>56</v>
      </c>
      <c r="W14" s="27">
        <v>4</v>
      </c>
      <c r="X14" s="26">
        <f t="shared" si="2"/>
        <v>0.93333333333333335</v>
      </c>
      <c r="Y14" s="34">
        <f>(V18+V23+V26+V29+V36)/(U18+U23+U26+U29+U36)</f>
        <v>0.50564971751412424</v>
      </c>
    </row>
    <row r="15" spans="1:25" ht="19.5">
      <c r="A15" s="81"/>
      <c r="B15" s="8" t="s">
        <v>119</v>
      </c>
      <c r="C15" s="85"/>
      <c r="D15" s="9">
        <v>63</v>
      </c>
      <c r="E15" s="9">
        <f t="shared" si="6"/>
        <v>38</v>
      </c>
      <c r="F15" s="7">
        <v>25</v>
      </c>
      <c r="G15" s="33">
        <f t="shared" si="3"/>
        <v>0.60317460317460314</v>
      </c>
      <c r="H15" s="86"/>
      <c r="I15" s="81"/>
      <c r="J15" s="8" t="s">
        <v>42</v>
      </c>
      <c r="K15" s="85"/>
      <c r="L15" s="9">
        <v>54</v>
      </c>
      <c r="M15" s="9">
        <f t="shared" si="4"/>
        <v>41</v>
      </c>
      <c r="N15" s="9">
        <v>13</v>
      </c>
      <c r="O15" s="34">
        <f t="shared" si="5"/>
        <v>0.7592592592592593</v>
      </c>
      <c r="P15" s="86"/>
      <c r="Q15" s="93"/>
      <c r="R15" s="15" t="s">
        <v>155</v>
      </c>
      <c r="S15" s="37" t="s">
        <v>157</v>
      </c>
      <c r="T15" s="27" t="s">
        <v>17</v>
      </c>
      <c r="U15" s="27">
        <v>58</v>
      </c>
      <c r="V15" s="27">
        <f t="shared" si="1"/>
        <v>56</v>
      </c>
      <c r="W15" s="27">
        <v>2</v>
      </c>
      <c r="X15" s="26">
        <f t="shared" si="2"/>
        <v>0.96551724137931039</v>
      </c>
      <c r="Y15" s="17" t="s">
        <v>199</v>
      </c>
    </row>
    <row r="16" spans="1:25" ht="19.5">
      <c r="A16" s="81"/>
      <c r="B16" s="8" t="s">
        <v>120</v>
      </c>
      <c r="C16" s="85"/>
      <c r="D16" s="9">
        <v>30</v>
      </c>
      <c r="E16" s="9">
        <f t="shared" si="6"/>
        <v>20</v>
      </c>
      <c r="F16" s="7">
        <v>10</v>
      </c>
      <c r="G16" s="33">
        <f t="shared" si="3"/>
        <v>0.66666666666666663</v>
      </c>
      <c r="H16" s="86"/>
      <c r="I16" s="81" t="s">
        <v>48</v>
      </c>
      <c r="J16" s="8" t="s">
        <v>49</v>
      </c>
      <c r="K16" s="91" t="s">
        <v>55</v>
      </c>
      <c r="L16" s="9">
        <v>19</v>
      </c>
      <c r="M16" s="9">
        <f t="shared" si="4"/>
        <v>7</v>
      </c>
      <c r="N16" s="9">
        <v>12</v>
      </c>
      <c r="O16" s="34">
        <f t="shared" si="5"/>
        <v>0.36842105263157893</v>
      </c>
      <c r="P16" s="97">
        <f>(M16+M17+M18+M19+M20+M21+M22)/(L16+L17+L18+L19+L20+L21+L22)</f>
        <v>0.42448979591836733</v>
      </c>
      <c r="Q16" s="93"/>
      <c r="R16" s="17" t="s">
        <v>192</v>
      </c>
      <c r="S16" s="37" t="s">
        <v>158</v>
      </c>
      <c r="T16" s="27" t="s">
        <v>15</v>
      </c>
      <c r="U16" s="27">
        <v>63</v>
      </c>
      <c r="V16" s="27">
        <f t="shared" si="1"/>
        <v>39</v>
      </c>
      <c r="W16" s="27">
        <v>24</v>
      </c>
      <c r="X16" s="34">
        <f t="shared" si="2"/>
        <v>0.61904761904761907</v>
      </c>
      <c r="Y16" s="34">
        <f>(V16+V21+V24+V31+V33)/(U16+U21+U24+U31+U33)</f>
        <v>0.64375000000000004</v>
      </c>
    </row>
    <row r="17" spans="1:25" ht="19.5">
      <c r="A17" s="81" t="s">
        <v>82</v>
      </c>
      <c r="B17" s="8" t="s">
        <v>83</v>
      </c>
      <c r="C17" s="85" t="s">
        <v>91</v>
      </c>
      <c r="D17" s="9">
        <v>80</v>
      </c>
      <c r="E17" s="9">
        <f t="shared" si="6"/>
        <v>0</v>
      </c>
      <c r="F17" s="7">
        <v>80</v>
      </c>
      <c r="G17" s="33">
        <f t="shared" si="3"/>
        <v>0</v>
      </c>
      <c r="H17" s="86">
        <f>(E17+E18+E19+E20+E21+E22+E23+E24)/(D17+D18+D19+D20+D21+D22+D23+D24)</f>
        <v>0.62658227848101267</v>
      </c>
      <c r="I17" s="81"/>
      <c r="J17" s="8" t="s">
        <v>50</v>
      </c>
      <c r="K17" s="85"/>
      <c r="L17" s="9">
        <v>20</v>
      </c>
      <c r="M17" s="9">
        <f t="shared" si="4"/>
        <v>10</v>
      </c>
      <c r="N17" s="9">
        <v>10</v>
      </c>
      <c r="O17" s="34">
        <f t="shared" si="5"/>
        <v>0.5</v>
      </c>
      <c r="P17" s="86"/>
      <c r="Q17" s="93"/>
      <c r="R17" s="15" t="s">
        <v>155</v>
      </c>
      <c r="S17" s="37" t="s">
        <v>159</v>
      </c>
      <c r="T17" s="27" t="s">
        <v>17</v>
      </c>
      <c r="U17" s="27">
        <v>64</v>
      </c>
      <c r="V17" s="27">
        <f>U17-W17</f>
        <v>59</v>
      </c>
      <c r="W17" s="27">
        <v>5</v>
      </c>
      <c r="X17" s="12">
        <f t="shared" si="2"/>
        <v>0.921875</v>
      </c>
      <c r="Y17" s="5" t="s">
        <v>200</v>
      </c>
    </row>
    <row r="18" spans="1:25" ht="19.5">
      <c r="A18" s="81"/>
      <c r="B18" s="8" t="s">
        <v>84</v>
      </c>
      <c r="C18" s="85"/>
      <c r="D18" s="9">
        <v>116</v>
      </c>
      <c r="E18" s="9">
        <f t="shared" si="6"/>
        <v>95</v>
      </c>
      <c r="F18" s="7">
        <v>21</v>
      </c>
      <c r="G18" s="33">
        <f t="shared" si="3"/>
        <v>0.81896551724137934</v>
      </c>
      <c r="H18" s="86"/>
      <c r="I18" s="81"/>
      <c r="J18" s="8" t="s">
        <v>142</v>
      </c>
      <c r="K18" s="85"/>
      <c r="L18" s="9">
        <v>54</v>
      </c>
      <c r="M18" s="9">
        <f t="shared" si="4"/>
        <v>21</v>
      </c>
      <c r="N18" s="9">
        <v>33</v>
      </c>
      <c r="O18" s="34">
        <f t="shared" si="5"/>
        <v>0.3888888888888889</v>
      </c>
      <c r="P18" s="86"/>
      <c r="Q18" s="93"/>
      <c r="R18" s="18" t="s">
        <v>190</v>
      </c>
      <c r="S18" s="38" t="s">
        <v>160</v>
      </c>
      <c r="T18" s="32" t="s">
        <v>14</v>
      </c>
      <c r="U18" s="27">
        <v>114</v>
      </c>
      <c r="V18" s="27">
        <f t="shared" ref="V18:V40" si="7">U18-W18</f>
        <v>45</v>
      </c>
      <c r="W18" s="27">
        <v>69</v>
      </c>
      <c r="X18" s="34">
        <f t="shared" si="2"/>
        <v>0.39473684210526316</v>
      </c>
      <c r="Y18" s="34">
        <f>(V6+V19+V22+V40)/(U6+U19+U22+U40)</f>
        <v>0.67092651757188504</v>
      </c>
    </row>
    <row r="19" spans="1:25" ht="19.5">
      <c r="A19" s="81"/>
      <c r="B19" s="8" t="s">
        <v>85</v>
      </c>
      <c r="C19" s="85"/>
      <c r="D19" s="9">
        <v>64</v>
      </c>
      <c r="E19" s="9">
        <f t="shared" si="6"/>
        <v>60</v>
      </c>
      <c r="F19" s="7">
        <v>4</v>
      </c>
      <c r="G19" s="10">
        <f t="shared" si="3"/>
        <v>0.9375</v>
      </c>
      <c r="H19" s="86"/>
      <c r="I19" s="81"/>
      <c r="J19" s="8" t="s">
        <v>51</v>
      </c>
      <c r="K19" s="85"/>
      <c r="L19" s="9">
        <v>29</v>
      </c>
      <c r="M19" s="9">
        <f t="shared" si="4"/>
        <v>15</v>
      </c>
      <c r="N19" s="9">
        <v>14</v>
      </c>
      <c r="O19" s="34">
        <f t="shared" si="5"/>
        <v>0.51724137931034486</v>
      </c>
      <c r="P19" s="86"/>
      <c r="Q19" s="93"/>
      <c r="R19" s="5" t="s">
        <v>191</v>
      </c>
      <c r="S19" s="37" t="s">
        <v>161</v>
      </c>
      <c r="T19" s="27" t="s">
        <v>15</v>
      </c>
      <c r="U19" s="27">
        <v>82</v>
      </c>
      <c r="V19" s="27">
        <f t="shared" si="7"/>
        <v>62</v>
      </c>
      <c r="W19" s="27">
        <v>20</v>
      </c>
      <c r="X19" s="34">
        <f t="shared" si="2"/>
        <v>0.75609756097560976</v>
      </c>
      <c r="Y19" s="9"/>
    </row>
    <row r="20" spans="1:25" ht="19.5">
      <c r="A20" s="81"/>
      <c r="B20" s="8" t="s">
        <v>86</v>
      </c>
      <c r="C20" s="85"/>
      <c r="D20" s="9">
        <v>77</v>
      </c>
      <c r="E20" s="9">
        <f t="shared" si="6"/>
        <v>46</v>
      </c>
      <c r="F20" s="7">
        <v>31</v>
      </c>
      <c r="G20" s="33">
        <f t="shared" si="3"/>
        <v>0.59740259740259738</v>
      </c>
      <c r="H20" s="86"/>
      <c r="I20" s="81"/>
      <c r="J20" s="8" t="s">
        <v>52</v>
      </c>
      <c r="K20" s="85"/>
      <c r="L20" s="9">
        <v>26</v>
      </c>
      <c r="M20" s="9">
        <f t="shared" si="4"/>
        <v>14</v>
      </c>
      <c r="N20" s="9">
        <v>12</v>
      </c>
      <c r="O20" s="34">
        <f t="shared" si="5"/>
        <v>0.53846153846153844</v>
      </c>
      <c r="P20" s="86"/>
      <c r="Q20" s="93"/>
      <c r="R20" s="19" t="s">
        <v>186</v>
      </c>
      <c r="S20" s="37" t="s">
        <v>162</v>
      </c>
      <c r="T20" s="32" t="s">
        <v>14</v>
      </c>
      <c r="U20" s="27">
        <v>82</v>
      </c>
      <c r="V20" s="27">
        <f t="shared" si="7"/>
        <v>73</v>
      </c>
      <c r="W20" s="27">
        <v>9</v>
      </c>
      <c r="X20" s="12">
        <f t="shared" si="2"/>
        <v>0.8902439024390244</v>
      </c>
      <c r="Y20" s="9"/>
    </row>
    <row r="21" spans="1:25" ht="19.5">
      <c r="A21" s="81"/>
      <c r="B21" s="8" t="s">
        <v>87</v>
      </c>
      <c r="C21" s="85"/>
      <c r="D21" s="9">
        <v>43</v>
      </c>
      <c r="E21" s="9">
        <f t="shared" si="6"/>
        <v>27</v>
      </c>
      <c r="F21" s="7">
        <v>16</v>
      </c>
      <c r="G21" s="33">
        <f t="shared" si="3"/>
        <v>0.62790697674418605</v>
      </c>
      <c r="H21" s="86"/>
      <c r="I21" s="81"/>
      <c r="J21" s="8" t="s">
        <v>53</v>
      </c>
      <c r="K21" s="85"/>
      <c r="L21" s="9">
        <v>54</v>
      </c>
      <c r="M21" s="9">
        <f t="shared" si="4"/>
        <v>18</v>
      </c>
      <c r="N21" s="9">
        <v>36</v>
      </c>
      <c r="O21" s="34">
        <f t="shared" si="5"/>
        <v>0.33333333333333331</v>
      </c>
      <c r="P21" s="86"/>
      <c r="Q21" s="93"/>
      <c r="R21" s="17" t="s">
        <v>192</v>
      </c>
      <c r="S21" s="37" t="s">
        <v>163</v>
      </c>
      <c r="T21" s="27" t="s">
        <v>15</v>
      </c>
      <c r="U21" s="27">
        <v>62</v>
      </c>
      <c r="V21" s="27">
        <f t="shared" si="7"/>
        <v>35</v>
      </c>
      <c r="W21" s="27">
        <v>27</v>
      </c>
      <c r="X21" s="34">
        <f t="shared" si="2"/>
        <v>0.56451612903225812</v>
      </c>
      <c r="Y21" s="9"/>
    </row>
    <row r="22" spans="1:25" ht="19.5">
      <c r="A22" s="81"/>
      <c r="B22" s="8" t="s">
        <v>88</v>
      </c>
      <c r="C22" s="85"/>
      <c r="D22" s="9">
        <v>98</v>
      </c>
      <c r="E22" s="9">
        <f t="shared" si="6"/>
        <v>62</v>
      </c>
      <c r="F22" s="7">
        <v>36</v>
      </c>
      <c r="G22" s="33">
        <f t="shared" si="3"/>
        <v>0.63265306122448983</v>
      </c>
      <c r="H22" s="86"/>
      <c r="I22" s="81"/>
      <c r="J22" s="8" t="s">
        <v>54</v>
      </c>
      <c r="K22" s="85"/>
      <c r="L22" s="9">
        <v>43</v>
      </c>
      <c r="M22" s="9">
        <f t="shared" si="4"/>
        <v>19</v>
      </c>
      <c r="N22" s="9">
        <v>24</v>
      </c>
      <c r="O22" s="34">
        <f t="shared" si="5"/>
        <v>0.44186046511627908</v>
      </c>
      <c r="P22" s="86"/>
      <c r="Q22" s="93"/>
      <c r="R22" s="5" t="s">
        <v>191</v>
      </c>
      <c r="S22" s="37" t="s">
        <v>164</v>
      </c>
      <c r="T22" s="27" t="s">
        <v>15</v>
      </c>
      <c r="U22" s="27">
        <v>68</v>
      </c>
      <c r="V22" s="27">
        <f t="shared" si="7"/>
        <v>47</v>
      </c>
      <c r="W22" s="27">
        <v>21</v>
      </c>
      <c r="X22" s="34">
        <f t="shared" si="2"/>
        <v>0.69117647058823528</v>
      </c>
      <c r="Y22" s="9"/>
    </row>
    <row r="23" spans="1:25" ht="19.5">
      <c r="A23" s="81"/>
      <c r="B23" s="8" t="s">
        <v>89</v>
      </c>
      <c r="C23" s="85"/>
      <c r="D23" s="9">
        <v>116</v>
      </c>
      <c r="E23" s="9">
        <f t="shared" si="6"/>
        <v>106</v>
      </c>
      <c r="F23" s="7">
        <v>10</v>
      </c>
      <c r="G23" s="10">
        <f t="shared" si="3"/>
        <v>0.91379310344827591</v>
      </c>
      <c r="H23" s="86"/>
      <c r="I23" s="81" t="s">
        <v>4</v>
      </c>
      <c r="J23" s="8" t="s">
        <v>103</v>
      </c>
      <c r="K23" s="91" t="s">
        <v>107</v>
      </c>
      <c r="L23" s="9">
        <v>18</v>
      </c>
      <c r="M23" s="9">
        <f t="shared" si="4"/>
        <v>14</v>
      </c>
      <c r="N23" s="9">
        <v>4</v>
      </c>
      <c r="O23" s="34">
        <f t="shared" si="5"/>
        <v>0.77777777777777779</v>
      </c>
      <c r="P23" s="86">
        <f>(M23+M24+M25+M26)/(L23+L24+L25+L26)</f>
        <v>0.81666666666666665</v>
      </c>
      <c r="Q23" s="93"/>
      <c r="R23" s="18" t="s">
        <v>190</v>
      </c>
      <c r="S23" s="37" t="s">
        <v>165</v>
      </c>
      <c r="T23" s="32" t="s">
        <v>14</v>
      </c>
      <c r="U23" s="27">
        <v>89</v>
      </c>
      <c r="V23" s="27">
        <f t="shared" si="7"/>
        <v>84</v>
      </c>
      <c r="W23" s="27">
        <v>5</v>
      </c>
      <c r="X23" s="12">
        <f t="shared" si="2"/>
        <v>0.9438202247191011</v>
      </c>
      <c r="Y23" s="9"/>
    </row>
    <row r="24" spans="1:25" ht="19.5">
      <c r="A24" s="81"/>
      <c r="B24" s="8" t="s">
        <v>90</v>
      </c>
      <c r="C24" s="85"/>
      <c r="D24" s="9">
        <v>38</v>
      </c>
      <c r="E24" s="9">
        <f t="shared" si="6"/>
        <v>0</v>
      </c>
      <c r="F24" s="7">
        <v>38</v>
      </c>
      <c r="G24" s="33">
        <f t="shared" si="3"/>
        <v>0</v>
      </c>
      <c r="H24" s="86"/>
      <c r="I24" s="81"/>
      <c r="J24" s="8" t="s">
        <v>104</v>
      </c>
      <c r="K24" s="85"/>
      <c r="L24" s="9">
        <v>19</v>
      </c>
      <c r="M24" s="9">
        <f t="shared" si="4"/>
        <v>15</v>
      </c>
      <c r="N24" s="9">
        <v>4</v>
      </c>
      <c r="O24" s="34">
        <f t="shared" si="5"/>
        <v>0.78947368421052633</v>
      </c>
      <c r="P24" s="86"/>
      <c r="Q24" s="93"/>
      <c r="R24" s="17" t="s">
        <v>192</v>
      </c>
      <c r="S24" s="37" t="s">
        <v>166</v>
      </c>
      <c r="T24" s="27" t="s">
        <v>15</v>
      </c>
      <c r="U24" s="27">
        <v>37</v>
      </c>
      <c r="V24" s="27">
        <f t="shared" si="7"/>
        <v>29</v>
      </c>
      <c r="W24" s="27">
        <v>8</v>
      </c>
      <c r="X24" s="34">
        <f t="shared" si="2"/>
        <v>0.78378378378378377</v>
      </c>
      <c r="Y24" s="9"/>
    </row>
    <row r="25" spans="1:25" ht="19.5">
      <c r="A25" s="81" t="s">
        <v>56</v>
      </c>
      <c r="B25" s="8" t="s">
        <v>57</v>
      </c>
      <c r="C25" s="85" t="s">
        <v>13</v>
      </c>
      <c r="D25" s="9">
        <v>20</v>
      </c>
      <c r="E25" s="9">
        <f t="shared" si="6"/>
        <v>16</v>
      </c>
      <c r="F25" s="7">
        <v>4</v>
      </c>
      <c r="G25" s="33">
        <f t="shared" si="3"/>
        <v>0.8</v>
      </c>
      <c r="H25" s="86">
        <f>(E25+E26+E27+E28+E29+E30+E31+E32+E33+E34)/(D25+D26+D27+D28+D29+D30+D31+D32+D33+D34)</f>
        <v>0.37755102040816324</v>
      </c>
      <c r="I25" s="81"/>
      <c r="J25" s="8" t="s">
        <v>106</v>
      </c>
      <c r="K25" s="85"/>
      <c r="L25" s="9">
        <v>8</v>
      </c>
      <c r="M25" s="9">
        <f t="shared" si="4"/>
        <v>8</v>
      </c>
      <c r="N25" s="9">
        <v>0</v>
      </c>
      <c r="O25" s="12">
        <f t="shared" si="5"/>
        <v>1</v>
      </c>
      <c r="P25" s="86"/>
      <c r="Q25" s="93"/>
      <c r="R25" s="20" t="s">
        <v>188</v>
      </c>
      <c r="S25" s="37" t="s">
        <v>167</v>
      </c>
      <c r="T25" s="27" t="s">
        <v>168</v>
      </c>
      <c r="U25" s="27">
        <v>70</v>
      </c>
      <c r="V25" s="27">
        <f t="shared" si="7"/>
        <v>65</v>
      </c>
      <c r="W25" s="27">
        <v>5</v>
      </c>
      <c r="X25" s="12">
        <f t="shared" si="2"/>
        <v>0.9285714285714286</v>
      </c>
      <c r="Y25" s="9"/>
    </row>
    <row r="26" spans="1:25" ht="19.5">
      <c r="A26" s="81"/>
      <c r="B26" s="8" t="s">
        <v>58</v>
      </c>
      <c r="C26" s="85"/>
      <c r="D26" s="9">
        <v>36</v>
      </c>
      <c r="E26" s="9">
        <f t="shared" si="6"/>
        <v>1</v>
      </c>
      <c r="F26" s="7">
        <v>35</v>
      </c>
      <c r="G26" s="33">
        <f t="shared" si="3"/>
        <v>2.7777777777777776E-2</v>
      </c>
      <c r="H26" s="86"/>
      <c r="I26" s="81"/>
      <c r="J26" s="8" t="s">
        <v>105</v>
      </c>
      <c r="K26" s="85"/>
      <c r="L26" s="9">
        <v>15</v>
      </c>
      <c r="M26" s="9">
        <f t="shared" si="4"/>
        <v>12</v>
      </c>
      <c r="N26" s="9">
        <v>3</v>
      </c>
      <c r="O26" s="34">
        <f t="shared" si="5"/>
        <v>0.8</v>
      </c>
      <c r="P26" s="86"/>
      <c r="Q26" s="93"/>
      <c r="R26" s="18" t="s">
        <v>190</v>
      </c>
      <c r="S26" s="37" t="s">
        <v>169</v>
      </c>
      <c r="T26" s="32" t="s">
        <v>14</v>
      </c>
      <c r="U26" s="27">
        <v>26</v>
      </c>
      <c r="V26" s="27">
        <f t="shared" si="7"/>
        <v>19</v>
      </c>
      <c r="W26" s="27">
        <v>7</v>
      </c>
      <c r="X26" s="34">
        <f t="shared" si="2"/>
        <v>0.73076923076923073</v>
      </c>
      <c r="Y26" s="9"/>
    </row>
    <row r="27" spans="1:25" ht="19.5" customHeight="1">
      <c r="A27" s="81"/>
      <c r="B27" s="8" t="s">
        <v>59</v>
      </c>
      <c r="C27" s="85"/>
      <c r="D27" s="9">
        <v>12</v>
      </c>
      <c r="E27" s="9">
        <f t="shared" si="6"/>
        <v>10</v>
      </c>
      <c r="F27" s="7">
        <v>2</v>
      </c>
      <c r="G27" s="33">
        <f t="shared" si="3"/>
        <v>0.83333333333333337</v>
      </c>
      <c r="H27" s="86"/>
      <c r="I27" s="101" t="s">
        <v>135</v>
      </c>
      <c r="J27" s="8" t="s">
        <v>43</v>
      </c>
      <c r="K27" s="85" t="s">
        <v>18</v>
      </c>
      <c r="L27" s="9">
        <v>11</v>
      </c>
      <c r="M27" s="9">
        <f t="shared" si="4"/>
        <v>11</v>
      </c>
      <c r="N27" s="9">
        <v>0</v>
      </c>
      <c r="O27" s="10">
        <f t="shared" si="5"/>
        <v>1</v>
      </c>
      <c r="P27" s="90">
        <f>(M27+M28+M29+M30+M31)/(L27+L28+L29+L30+L31)</f>
        <v>0.97122302158273377</v>
      </c>
      <c r="Q27" s="93"/>
      <c r="R27" s="19" t="s">
        <v>186</v>
      </c>
      <c r="S27" s="37" t="s">
        <v>170</v>
      </c>
      <c r="T27" s="32" t="s">
        <v>14</v>
      </c>
      <c r="U27" s="27">
        <v>82</v>
      </c>
      <c r="V27" s="27">
        <f t="shared" si="7"/>
        <v>79</v>
      </c>
      <c r="W27" s="27">
        <v>3</v>
      </c>
      <c r="X27" s="12">
        <f t="shared" si="2"/>
        <v>0.96341463414634143</v>
      </c>
      <c r="Y27" s="9"/>
    </row>
    <row r="28" spans="1:25" ht="19.5" customHeight="1">
      <c r="A28" s="81"/>
      <c r="B28" s="8" t="s">
        <v>60</v>
      </c>
      <c r="C28" s="85"/>
      <c r="D28" s="9">
        <v>12</v>
      </c>
      <c r="E28" s="9">
        <f t="shared" si="6"/>
        <v>10</v>
      </c>
      <c r="F28" s="7">
        <v>2</v>
      </c>
      <c r="G28" s="33">
        <f t="shared" si="3"/>
        <v>0.83333333333333337</v>
      </c>
      <c r="H28" s="86"/>
      <c r="I28" s="100"/>
      <c r="J28" s="8" t="s">
        <v>44</v>
      </c>
      <c r="K28" s="85"/>
      <c r="L28" s="9">
        <v>32</v>
      </c>
      <c r="M28" s="9">
        <f t="shared" si="4"/>
        <v>31</v>
      </c>
      <c r="N28" s="9">
        <v>1</v>
      </c>
      <c r="O28" s="10">
        <f t="shared" si="5"/>
        <v>0.96875</v>
      </c>
      <c r="P28" s="90"/>
      <c r="Q28" s="93"/>
      <c r="R28" s="14"/>
      <c r="S28" s="39" t="s">
        <v>211</v>
      </c>
      <c r="T28" s="40" t="s">
        <v>145</v>
      </c>
      <c r="U28" s="28">
        <v>113</v>
      </c>
      <c r="V28" s="40">
        <f t="shared" si="7"/>
        <v>0</v>
      </c>
      <c r="W28" s="28">
        <v>113</v>
      </c>
      <c r="X28" s="12">
        <f t="shared" si="2"/>
        <v>0</v>
      </c>
      <c r="Y28" s="9"/>
    </row>
    <row r="29" spans="1:25" ht="19.5" customHeight="1">
      <c r="A29" s="81"/>
      <c r="B29" s="8" t="s">
        <v>61</v>
      </c>
      <c r="C29" s="85"/>
      <c r="D29" s="9">
        <v>36</v>
      </c>
      <c r="E29" s="9">
        <f t="shared" si="6"/>
        <v>30</v>
      </c>
      <c r="F29" s="7">
        <v>6</v>
      </c>
      <c r="G29" s="33">
        <f t="shared" si="3"/>
        <v>0.83333333333333337</v>
      </c>
      <c r="H29" s="86"/>
      <c r="I29" s="100"/>
      <c r="J29" s="8" t="s">
        <v>45</v>
      </c>
      <c r="K29" s="85"/>
      <c r="L29" s="9">
        <v>16</v>
      </c>
      <c r="M29" s="9">
        <f t="shared" si="4"/>
        <v>15</v>
      </c>
      <c r="N29" s="9">
        <v>1</v>
      </c>
      <c r="O29" s="10">
        <f t="shared" si="5"/>
        <v>0.9375</v>
      </c>
      <c r="P29" s="90"/>
      <c r="Q29" s="93"/>
      <c r="R29" s="18" t="s">
        <v>190</v>
      </c>
      <c r="S29" s="37" t="s">
        <v>171</v>
      </c>
      <c r="T29" s="32" t="s">
        <v>14</v>
      </c>
      <c r="U29" s="27">
        <v>76</v>
      </c>
      <c r="V29" s="27">
        <f t="shared" si="7"/>
        <v>0</v>
      </c>
      <c r="W29" s="27">
        <v>76</v>
      </c>
      <c r="X29" s="34">
        <f t="shared" si="2"/>
        <v>0</v>
      </c>
      <c r="Y29" s="9"/>
    </row>
    <row r="30" spans="1:25" ht="19.5" customHeight="1">
      <c r="A30" s="81"/>
      <c r="B30" s="8" t="s">
        <v>62</v>
      </c>
      <c r="C30" s="85"/>
      <c r="D30" s="9">
        <v>13</v>
      </c>
      <c r="E30" s="9">
        <f t="shared" si="6"/>
        <v>10</v>
      </c>
      <c r="F30" s="7">
        <v>3</v>
      </c>
      <c r="G30" s="33">
        <f t="shared" si="3"/>
        <v>0.76923076923076927</v>
      </c>
      <c r="H30" s="86"/>
      <c r="I30" s="100"/>
      <c r="J30" s="8" t="s">
        <v>46</v>
      </c>
      <c r="K30" s="85"/>
      <c r="L30" s="9">
        <v>50</v>
      </c>
      <c r="M30" s="9">
        <f t="shared" si="4"/>
        <v>48</v>
      </c>
      <c r="N30" s="9">
        <v>2</v>
      </c>
      <c r="O30" s="10">
        <f t="shared" si="5"/>
        <v>0.96</v>
      </c>
      <c r="P30" s="90"/>
      <c r="Q30" s="93"/>
      <c r="R30" s="20" t="s">
        <v>188</v>
      </c>
      <c r="S30" s="37" t="s">
        <v>172</v>
      </c>
      <c r="T30" s="27" t="s">
        <v>168</v>
      </c>
      <c r="U30" s="27">
        <v>53</v>
      </c>
      <c r="V30" s="27">
        <f t="shared" si="7"/>
        <v>45</v>
      </c>
      <c r="W30" s="27">
        <v>8</v>
      </c>
      <c r="X30" s="34">
        <f t="shared" si="2"/>
        <v>0.84905660377358494</v>
      </c>
      <c r="Y30" s="9"/>
    </row>
    <row r="31" spans="1:25" ht="19.5" customHeight="1">
      <c r="A31" s="81"/>
      <c r="B31" s="8" t="s">
        <v>63</v>
      </c>
      <c r="C31" s="85"/>
      <c r="D31" s="9">
        <v>52</v>
      </c>
      <c r="E31" s="9">
        <f t="shared" si="6"/>
        <v>0</v>
      </c>
      <c r="F31" s="7">
        <v>52</v>
      </c>
      <c r="G31" s="33">
        <f t="shared" si="3"/>
        <v>0</v>
      </c>
      <c r="H31" s="86"/>
      <c r="I31" s="100"/>
      <c r="J31" s="8" t="s">
        <v>47</v>
      </c>
      <c r="K31" s="85"/>
      <c r="L31" s="9">
        <v>30</v>
      </c>
      <c r="M31" s="9">
        <f t="shared" si="4"/>
        <v>30</v>
      </c>
      <c r="N31" s="9">
        <v>0</v>
      </c>
      <c r="O31" s="10">
        <f t="shared" si="5"/>
        <v>1</v>
      </c>
      <c r="P31" s="90"/>
      <c r="Q31" s="93"/>
      <c r="R31" s="17" t="s">
        <v>192</v>
      </c>
      <c r="S31" s="37" t="s">
        <v>173</v>
      </c>
      <c r="T31" s="27" t="s">
        <v>15</v>
      </c>
      <c r="U31" s="27">
        <v>55</v>
      </c>
      <c r="V31" s="27">
        <f t="shared" si="7"/>
        <v>38</v>
      </c>
      <c r="W31" s="27">
        <v>17</v>
      </c>
      <c r="X31" s="34">
        <f t="shared" si="2"/>
        <v>0.69090909090909092</v>
      </c>
      <c r="Y31" s="9"/>
    </row>
    <row r="32" spans="1:25" ht="19.5" customHeight="1">
      <c r="A32" s="81"/>
      <c r="B32" s="8" t="s">
        <v>64</v>
      </c>
      <c r="C32" s="85"/>
      <c r="D32" s="9">
        <v>72</v>
      </c>
      <c r="E32" s="9">
        <f t="shared" si="6"/>
        <v>0</v>
      </c>
      <c r="F32" s="7">
        <v>72</v>
      </c>
      <c r="G32" s="33">
        <f t="shared" si="3"/>
        <v>0</v>
      </c>
      <c r="H32" s="86"/>
      <c r="I32" s="100" t="s">
        <v>74</v>
      </c>
      <c r="J32" s="8" t="s">
        <v>75</v>
      </c>
      <c r="K32" s="85" t="s">
        <v>16</v>
      </c>
      <c r="L32" s="9">
        <v>48</v>
      </c>
      <c r="M32" s="9">
        <f t="shared" si="4"/>
        <v>43</v>
      </c>
      <c r="N32" s="9">
        <v>5</v>
      </c>
      <c r="O32" s="10">
        <f t="shared" si="5"/>
        <v>0.89583333333333337</v>
      </c>
      <c r="P32" s="86">
        <f>(M32+M33+M34+M35+M36+M37+M38)/(L32+L33+L34+L35+L36+L37+L38)</f>
        <v>0.74480712166172103</v>
      </c>
      <c r="Q32" s="93"/>
      <c r="R32" s="19" t="s">
        <v>186</v>
      </c>
      <c r="S32" s="37" t="s">
        <v>174</v>
      </c>
      <c r="T32" s="32" t="s">
        <v>14</v>
      </c>
      <c r="U32" s="27">
        <v>64</v>
      </c>
      <c r="V32" s="27">
        <f t="shared" si="7"/>
        <v>51</v>
      </c>
      <c r="W32" s="27">
        <v>13</v>
      </c>
      <c r="X32" s="34">
        <f t="shared" si="2"/>
        <v>0.796875</v>
      </c>
      <c r="Y32" s="9"/>
    </row>
    <row r="33" spans="1:25" ht="19.5" customHeight="1">
      <c r="A33" s="81"/>
      <c r="B33" s="8" t="s">
        <v>65</v>
      </c>
      <c r="C33" s="85"/>
      <c r="D33" s="9">
        <v>30</v>
      </c>
      <c r="E33" s="9">
        <f t="shared" si="6"/>
        <v>24</v>
      </c>
      <c r="F33" s="7">
        <v>6</v>
      </c>
      <c r="G33" s="33">
        <f t="shared" si="3"/>
        <v>0.8</v>
      </c>
      <c r="H33" s="86"/>
      <c r="I33" s="100"/>
      <c r="J33" s="8" t="s">
        <v>76</v>
      </c>
      <c r="K33" s="85"/>
      <c r="L33" s="9">
        <v>8</v>
      </c>
      <c r="M33" s="9">
        <f t="shared" si="4"/>
        <v>6</v>
      </c>
      <c r="N33" s="9">
        <v>2</v>
      </c>
      <c r="O33" s="33">
        <f t="shared" si="5"/>
        <v>0.75</v>
      </c>
      <c r="P33" s="86"/>
      <c r="Q33" s="93"/>
      <c r="R33" s="17" t="s">
        <v>192</v>
      </c>
      <c r="S33" s="37" t="s">
        <v>175</v>
      </c>
      <c r="T33" s="27" t="s">
        <v>15</v>
      </c>
      <c r="U33" s="27">
        <v>103</v>
      </c>
      <c r="V33" s="27">
        <f t="shared" si="7"/>
        <v>65</v>
      </c>
      <c r="W33" s="27">
        <v>38</v>
      </c>
      <c r="X33" s="34">
        <f t="shared" si="2"/>
        <v>0.6310679611650486</v>
      </c>
      <c r="Y33" s="9"/>
    </row>
    <row r="34" spans="1:25" ht="19.5" customHeight="1">
      <c r="A34" s="81"/>
      <c r="B34" s="8" t="s">
        <v>66</v>
      </c>
      <c r="C34" s="85"/>
      <c r="D34" s="9">
        <v>11</v>
      </c>
      <c r="E34" s="9">
        <f t="shared" si="6"/>
        <v>10</v>
      </c>
      <c r="F34" s="7">
        <v>1</v>
      </c>
      <c r="G34" s="10">
        <f t="shared" si="3"/>
        <v>0.90909090909090906</v>
      </c>
      <c r="H34" s="86"/>
      <c r="I34" s="100"/>
      <c r="J34" s="8" t="s">
        <v>77</v>
      </c>
      <c r="K34" s="85"/>
      <c r="L34" s="9">
        <v>43</v>
      </c>
      <c r="M34" s="9">
        <f t="shared" si="4"/>
        <v>30</v>
      </c>
      <c r="N34" s="9">
        <v>13</v>
      </c>
      <c r="O34" s="33">
        <f t="shared" si="5"/>
        <v>0.69767441860465118</v>
      </c>
      <c r="P34" s="86"/>
      <c r="Q34" s="93"/>
      <c r="R34" s="16" t="s">
        <v>189</v>
      </c>
      <c r="S34" s="37" t="s">
        <v>176</v>
      </c>
      <c r="T34" s="27" t="s">
        <v>19</v>
      </c>
      <c r="U34" s="27">
        <v>120</v>
      </c>
      <c r="V34" s="27">
        <f t="shared" si="7"/>
        <v>113</v>
      </c>
      <c r="W34" s="27">
        <v>7</v>
      </c>
      <c r="X34" s="12">
        <f t="shared" si="2"/>
        <v>0.94166666666666665</v>
      </c>
      <c r="Y34" s="9"/>
    </row>
    <row r="35" spans="1:25" ht="19.5" customHeight="1">
      <c r="A35" s="81" t="s">
        <v>121</v>
      </c>
      <c r="B35" s="8" t="s">
        <v>122</v>
      </c>
      <c r="C35" s="85" t="s">
        <v>18</v>
      </c>
      <c r="D35" s="9">
        <v>105</v>
      </c>
      <c r="E35" s="9">
        <f t="shared" si="6"/>
        <v>101</v>
      </c>
      <c r="F35" s="7">
        <v>4</v>
      </c>
      <c r="G35" s="10">
        <f t="shared" si="3"/>
        <v>0.96190476190476193</v>
      </c>
      <c r="H35" s="90">
        <f>(E35+E36+E37+E38+E39+E40+E41+E42+E43+E44+E45+E46+E47)/(D35+D36+D37+D38+D39+D40+D41+D42+D43+D44+D45+D46+D47)</f>
        <v>0.89729729729729735</v>
      </c>
      <c r="I35" s="100"/>
      <c r="J35" s="8" t="s">
        <v>78</v>
      </c>
      <c r="K35" s="85"/>
      <c r="L35" s="9">
        <v>53</v>
      </c>
      <c r="M35" s="9">
        <f t="shared" si="4"/>
        <v>42</v>
      </c>
      <c r="N35" s="9">
        <v>11</v>
      </c>
      <c r="O35" s="33">
        <f t="shared" si="5"/>
        <v>0.79245283018867929</v>
      </c>
      <c r="P35" s="86"/>
      <c r="Q35" s="93"/>
      <c r="R35" s="16" t="s">
        <v>189</v>
      </c>
      <c r="S35" s="37" t="s">
        <v>177</v>
      </c>
      <c r="T35" s="27" t="s">
        <v>19</v>
      </c>
      <c r="U35" s="27">
        <v>106</v>
      </c>
      <c r="V35" s="27">
        <f t="shared" si="7"/>
        <v>89</v>
      </c>
      <c r="W35" s="27">
        <v>17</v>
      </c>
      <c r="X35" s="34">
        <f t="shared" si="2"/>
        <v>0.839622641509434</v>
      </c>
      <c r="Y35" s="9"/>
    </row>
    <row r="36" spans="1:25" ht="19.5" customHeight="1">
      <c r="A36" s="81"/>
      <c r="B36" s="8" t="s">
        <v>123</v>
      </c>
      <c r="C36" s="85"/>
      <c r="D36" s="9">
        <v>17</v>
      </c>
      <c r="E36" s="9">
        <f t="shared" si="6"/>
        <v>13</v>
      </c>
      <c r="F36" s="7">
        <v>4</v>
      </c>
      <c r="G36" s="33">
        <f t="shared" si="3"/>
        <v>0.76470588235294112</v>
      </c>
      <c r="H36" s="90"/>
      <c r="I36" s="100"/>
      <c r="J36" s="8" t="s">
        <v>79</v>
      </c>
      <c r="K36" s="85"/>
      <c r="L36" s="9">
        <v>106</v>
      </c>
      <c r="M36" s="9">
        <f t="shared" si="4"/>
        <v>92</v>
      </c>
      <c r="N36" s="9">
        <v>14</v>
      </c>
      <c r="O36" s="10">
        <f t="shared" si="5"/>
        <v>0.86792452830188682</v>
      </c>
      <c r="P36" s="86"/>
      <c r="Q36" s="93"/>
      <c r="R36" s="18" t="s">
        <v>190</v>
      </c>
      <c r="S36" s="37" t="s">
        <v>178</v>
      </c>
      <c r="T36" s="32" t="s">
        <v>14</v>
      </c>
      <c r="U36" s="27">
        <v>49</v>
      </c>
      <c r="V36" s="27">
        <f t="shared" si="7"/>
        <v>31</v>
      </c>
      <c r="W36" s="27">
        <v>18</v>
      </c>
      <c r="X36" s="34">
        <f t="shared" si="2"/>
        <v>0.63265306122448983</v>
      </c>
      <c r="Y36" s="9"/>
    </row>
    <row r="37" spans="1:25" ht="19.5" customHeight="1">
      <c r="A37" s="81"/>
      <c r="B37" s="8" t="s">
        <v>124</v>
      </c>
      <c r="C37" s="85"/>
      <c r="D37" s="9">
        <v>62</v>
      </c>
      <c r="E37" s="9">
        <f t="shared" si="6"/>
        <v>50</v>
      </c>
      <c r="F37" s="7">
        <v>12</v>
      </c>
      <c r="G37" s="33">
        <f t="shared" si="3"/>
        <v>0.80645161290322576</v>
      </c>
      <c r="H37" s="90"/>
      <c r="I37" s="100"/>
      <c r="J37" s="8" t="s">
        <v>80</v>
      </c>
      <c r="K37" s="85"/>
      <c r="L37" s="9">
        <v>31</v>
      </c>
      <c r="M37" s="9">
        <f t="shared" si="4"/>
        <v>6</v>
      </c>
      <c r="N37" s="9">
        <v>25</v>
      </c>
      <c r="O37" s="33">
        <f t="shared" si="5"/>
        <v>0.19354838709677419</v>
      </c>
      <c r="P37" s="86"/>
      <c r="Q37" s="93"/>
      <c r="R37" s="20" t="s">
        <v>188</v>
      </c>
      <c r="S37" s="37" t="s">
        <v>179</v>
      </c>
      <c r="T37" s="27" t="s">
        <v>168</v>
      </c>
      <c r="U37" s="27">
        <v>76</v>
      </c>
      <c r="V37" s="27">
        <f t="shared" si="7"/>
        <v>69</v>
      </c>
      <c r="W37" s="27">
        <v>7</v>
      </c>
      <c r="X37" s="12">
        <f t="shared" si="2"/>
        <v>0.90789473684210531</v>
      </c>
      <c r="Y37" s="9"/>
    </row>
    <row r="38" spans="1:25" ht="19.5" customHeight="1">
      <c r="A38" s="81"/>
      <c r="B38" s="8" t="s">
        <v>125</v>
      </c>
      <c r="C38" s="85"/>
      <c r="D38" s="9">
        <v>35</v>
      </c>
      <c r="E38" s="9">
        <f t="shared" si="6"/>
        <v>32</v>
      </c>
      <c r="F38" s="7">
        <v>3</v>
      </c>
      <c r="G38" s="10">
        <f t="shared" si="3"/>
        <v>0.91428571428571426</v>
      </c>
      <c r="H38" s="90"/>
      <c r="I38" s="100"/>
      <c r="J38" s="8" t="s">
        <v>81</v>
      </c>
      <c r="K38" s="85"/>
      <c r="L38" s="9">
        <v>48</v>
      </c>
      <c r="M38" s="9">
        <f t="shared" si="4"/>
        <v>32</v>
      </c>
      <c r="N38" s="9">
        <v>16</v>
      </c>
      <c r="O38" s="33">
        <f t="shared" si="5"/>
        <v>0.66666666666666663</v>
      </c>
      <c r="P38" s="86"/>
      <c r="Q38" s="93"/>
      <c r="R38" s="20" t="s">
        <v>188</v>
      </c>
      <c r="S38" s="37" t="s">
        <v>180</v>
      </c>
      <c r="T38" s="27" t="s">
        <v>168</v>
      </c>
      <c r="U38" s="27">
        <v>86</v>
      </c>
      <c r="V38" s="27">
        <f t="shared" si="7"/>
        <v>84</v>
      </c>
      <c r="W38" s="27">
        <v>2</v>
      </c>
      <c r="X38" s="12">
        <f t="shared" si="2"/>
        <v>0.97674418604651159</v>
      </c>
      <c r="Y38" s="9"/>
    </row>
    <row r="39" spans="1:25" ht="19.5" customHeight="1">
      <c r="A39" s="81"/>
      <c r="B39" s="8" t="s">
        <v>126</v>
      </c>
      <c r="C39" s="85"/>
      <c r="D39" s="9">
        <v>42</v>
      </c>
      <c r="E39" s="9">
        <f t="shared" si="6"/>
        <v>37</v>
      </c>
      <c r="F39" s="7">
        <v>5</v>
      </c>
      <c r="G39" s="10">
        <f t="shared" si="3"/>
        <v>0.88095238095238093</v>
      </c>
      <c r="H39" s="90"/>
      <c r="I39" s="100" t="s">
        <v>136</v>
      </c>
      <c r="J39" s="8" t="s">
        <v>137</v>
      </c>
      <c r="K39" s="91" t="s">
        <v>228</v>
      </c>
      <c r="L39" s="9">
        <v>22</v>
      </c>
      <c r="M39" s="9">
        <f t="shared" si="4"/>
        <v>0</v>
      </c>
      <c r="N39" s="9">
        <v>22</v>
      </c>
      <c r="O39" s="33">
        <f t="shared" si="5"/>
        <v>0</v>
      </c>
      <c r="P39" s="86">
        <f>(M39+M40+M41+M42+M43)/(L39+L40+L41+L42+L43)</f>
        <v>0</v>
      </c>
      <c r="Q39" s="93"/>
      <c r="R39" s="16" t="s">
        <v>189</v>
      </c>
      <c r="S39" s="37" t="s">
        <v>181</v>
      </c>
      <c r="T39" s="27" t="s">
        <v>19</v>
      </c>
      <c r="U39" s="27">
        <v>40</v>
      </c>
      <c r="V39" s="27">
        <f t="shared" si="7"/>
        <v>39</v>
      </c>
      <c r="W39" s="27">
        <v>1</v>
      </c>
      <c r="X39" s="12">
        <f t="shared" si="2"/>
        <v>0.97499999999999998</v>
      </c>
      <c r="Y39" s="9"/>
    </row>
    <row r="40" spans="1:25" ht="19.5" customHeight="1">
      <c r="A40" s="81"/>
      <c r="B40" s="8" t="s">
        <v>127</v>
      </c>
      <c r="C40" s="85"/>
      <c r="D40" s="9">
        <v>65</v>
      </c>
      <c r="E40" s="9">
        <f t="shared" si="6"/>
        <v>59</v>
      </c>
      <c r="F40" s="7">
        <v>6</v>
      </c>
      <c r="G40" s="10">
        <f t="shared" si="3"/>
        <v>0.90769230769230769</v>
      </c>
      <c r="H40" s="90"/>
      <c r="I40" s="100"/>
      <c r="J40" s="8" t="s">
        <v>61</v>
      </c>
      <c r="K40" s="85"/>
      <c r="L40" s="9">
        <v>16</v>
      </c>
      <c r="M40" s="9">
        <f t="shared" si="4"/>
        <v>0</v>
      </c>
      <c r="N40" s="9">
        <v>16</v>
      </c>
      <c r="O40" s="33">
        <f t="shared" si="5"/>
        <v>0</v>
      </c>
      <c r="P40" s="86"/>
      <c r="Q40" s="94"/>
      <c r="R40" s="5" t="s">
        <v>191</v>
      </c>
      <c r="S40" s="37" t="s">
        <v>182</v>
      </c>
      <c r="T40" s="27" t="s">
        <v>15</v>
      </c>
      <c r="U40" s="27">
        <v>58</v>
      </c>
      <c r="V40" s="27">
        <f t="shared" si="7"/>
        <v>37</v>
      </c>
      <c r="W40" s="27">
        <v>21</v>
      </c>
      <c r="X40" s="34">
        <f t="shared" si="2"/>
        <v>0.63793103448275867</v>
      </c>
      <c r="Y40" s="9"/>
    </row>
    <row r="41" spans="1:25" ht="19.5" customHeight="1">
      <c r="A41" s="81"/>
      <c r="B41" s="8" t="s">
        <v>128</v>
      </c>
      <c r="C41" s="85"/>
      <c r="D41" s="9">
        <v>37</v>
      </c>
      <c r="E41" s="9">
        <f t="shared" si="6"/>
        <v>36</v>
      </c>
      <c r="F41" s="7">
        <v>1</v>
      </c>
      <c r="G41" s="10">
        <f t="shared" si="3"/>
        <v>0.97297297297297303</v>
      </c>
      <c r="H41" s="90"/>
      <c r="I41" s="100"/>
      <c r="J41" s="8" t="s">
        <v>138</v>
      </c>
      <c r="K41" s="85"/>
      <c r="L41" s="9">
        <v>77</v>
      </c>
      <c r="M41" s="9">
        <f t="shared" si="4"/>
        <v>0</v>
      </c>
      <c r="N41" s="9">
        <v>77</v>
      </c>
      <c r="O41" s="33">
        <f t="shared" si="5"/>
        <v>0</v>
      </c>
      <c r="P41" s="86"/>
      <c r="Q41" s="85" t="s">
        <v>8</v>
      </c>
      <c r="R41" s="85"/>
      <c r="S41" s="85"/>
      <c r="T41" s="85"/>
      <c r="U41" s="2">
        <f>SUM(U3:U40)</f>
        <v>2839</v>
      </c>
      <c r="V41" s="2">
        <f t="shared" ref="V41:W41" si="8">SUM(V3:V40)</f>
        <v>1884</v>
      </c>
      <c r="W41" s="2">
        <f t="shared" si="8"/>
        <v>955</v>
      </c>
      <c r="X41" s="2"/>
      <c r="Y41" s="2"/>
    </row>
    <row r="42" spans="1:25" ht="19.5" customHeight="1">
      <c r="A42" s="81"/>
      <c r="B42" s="8" t="s">
        <v>129</v>
      </c>
      <c r="C42" s="85"/>
      <c r="D42" s="9">
        <v>50</v>
      </c>
      <c r="E42" s="9">
        <f t="shared" si="6"/>
        <v>39</v>
      </c>
      <c r="F42" s="9">
        <v>11</v>
      </c>
      <c r="G42" s="33">
        <f t="shared" si="3"/>
        <v>0.78</v>
      </c>
      <c r="H42" s="90"/>
      <c r="I42" s="100"/>
      <c r="J42" s="8" t="s">
        <v>139</v>
      </c>
      <c r="K42" s="85"/>
      <c r="L42" s="9">
        <v>21</v>
      </c>
      <c r="M42" s="9">
        <f t="shared" si="4"/>
        <v>0</v>
      </c>
      <c r="N42" s="9">
        <v>21</v>
      </c>
      <c r="O42" s="33">
        <f t="shared" si="5"/>
        <v>0</v>
      </c>
      <c r="P42" s="86"/>
    </row>
    <row r="43" spans="1:25" ht="19.5" customHeight="1">
      <c r="A43" s="81"/>
      <c r="B43" s="8" t="s">
        <v>130</v>
      </c>
      <c r="C43" s="85"/>
      <c r="D43" s="9">
        <v>9</v>
      </c>
      <c r="E43" s="9">
        <f t="shared" si="6"/>
        <v>8</v>
      </c>
      <c r="F43" s="9">
        <v>1</v>
      </c>
      <c r="G43" s="10">
        <f t="shared" si="3"/>
        <v>0.88888888888888884</v>
      </c>
      <c r="H43" s="90"/>
      <c r="I43" s="100"/>
      <c r="J43" s="8" t="s">
        <v>140</v>
      </c>
      <c r="K43" s="85"/>
      <c r="L43" s="9">
        <v>20</v>
      </c>
      <c r="M43" s="9">
        <f t="shared" si="4"/>
        <v>0</v>
      </c>
      <c r="N43" s="9">
        <v>20</v>
      </c>
      <c r="O43" s="33">
        <f t="shared" si="5"/>
        <v>0</v>
      </c>
      <c r="P43" s="86"/>
      <c r="Q43" s="77" t="s">
        <v>183</v>
      </c>
      <c r="R43" s="77"/>
      <c r="S43" s="77" t="s">
        <v>184</v>
      </c>
      <c r="T43" s="77"/>
      <c r="U43" s="77" t="s">
        <v>185</v>
      </c>
      <c r="V43" s="77"/>
      <c r="W43" s="81" t="s">
        <v>204</v>
      </c>
      <c r="X43" s="81"/>
      <c r="Y43" s="81"/>
    </row>
    <row r="44" spans="1:25" ht="19.5" customHeight="1">
      <c r="A44" s="81"/>
      <c r="B44" s="8" t="s">
        <v>131</v>
      </c>
      <c r="C44" s="85"/>
      <c r="D44" s="9">
        <v>8</v>
      </c>
      <c r="E44" s="9">
        <f t="shared" si="6"/>
        <v>7</v>
      </c>
      <c r="F44" s="9">
        <v>1</v>
      </c>
      <c r="G44" s="10">
        <f t="shared" si="3"/>
        <v>0.875</v>
      </c>
      <c r="H44" s="90"/>
      <c r="I44" s="100" t="s">
        <v>92</v>
      </c>
      <c r="J44" s="8" t="s">
        <v>93</v>
      </c>
      <c r="K44" s="85" t="s">
        <v>16</v>
      </c>
      <c r="L44" s="9">
        <v>55</v>
      </c>
      <c r="M44" s="9">
        <f t="shared" si="4"/>
        <v>42</v>
      </c>
      <c r="N44" s="9">
        <v>13</v>
      </c>
      <c r="O44" s="33">
        <f t="shared" si="5"/>
        <v>0.76363636363636367</v>
      </c>
      <c r="P44" s="86">
        <f>(M44+M45+M46+M47+M48+M49)/(L44+L45+L46+L47+L48+L49)</f>
        <v>0.75090252707581229</v>
      </c>
      <c r="Q44" s="77"/>
      <c r="R44" s="77"/>
      <c r="S44" s="77"/>
      <c r="T44" s="77"/>
      <c r="U44" s="77"/>
      <c r="V44" s="77"/>
      <c r="W44" s="81"/>
      <c r="X44" s="81"/>
      <c r="Y44" s="81"/>
    </row>
    <row r="45" spans="1:25" ht="26.25" customHeight="1">
      <c r="A45" s="81"/>
      <c r="B45" s="8" t="s">
        <v>132</v>
      </c>
      <c r="C45" s="85"/>
      <c r="D45" s="9">
        <v>28</v>
      </c>
      <c r="E45" s="9">
        <f t="shared" si="6"/>
        <v>23</v>
      </c>
      <c r="F45" s="9">
        <v>5</v>
      </c>
      <c r="G45" s="33">
        <f t="shared" si="3"/>
        <v>0.8214285714285714</v>
      </c>
      <c r="H45" s="90"/>
      <c r="I45" s="100"/>
      <c r="J45" s="8" t="s">
        <v>94</v>
      </c>
      <c r="K45" s="85"/>
      <c r="L45" s="9">
        <v>38</v>
      </c>
      <c r="M45" s="9">
        <f t="shared" si="4"/>
        <v>32</v>
      </c>
      <c r="N45" s="9">
        <v>6</v>
      </c>
      <c r="O45" s="33">
        <f t="shared" si="5"/>
        <v>0.84210526315789469</v>
      </c>
      <c r="P45" s="86"/>
      <c r="Q45" s="75">
        <f>D50+L50+U41</f>
        <v>6849</v>
      </c>
      <c r="R45" s="76"/>
      <c r="S45" s="75">
        <f>E50+M50+V41</f>
        <v>4402</v>
      </c>
      <c r="T45" s="76"/>
      <c r="U45" s="108">
        <f>S45/Q45</f>
        <v>0.64272156519199886</v>
      </c>
      <c r="V45" s="109"/>
      <c r="W45" s="78"/>
      <c r="X45" s="79"/>
      <c r="Y45" s="80"/>
    </row>
    <row r="46" spans="1:25" ht="24.75" customHeight="1">
      <c r="A46" s="81"/>
      <c r="B46" s="8" t="s">
        <v>133</v>
      </c>
      <c r="C46" s="85"/>
      <c r="D46" s="9">
        <v>20</v>
      </c>
      <c r="E46" s="9">
        <f t="shared" si="6"/>
        <v>20</v>
      </c>
      <c r="F46" s="9">
        <v>0</v>
      </c>
      <c r="G46" s="10">
        <f t="shared" si="3"/>
        <v>1</v>
      </c>
      <c r="H46" s="90"/>
      <c r="I46" s="100"/>
      <c r="J46" s="8" t="s">
        <v>95</v>
      </c>
      <c r="K46" s="85"/>
      <c r="L46" s="9">
        <v>22</v>
      </c>
      <c r="M46" s="9">
        <f t="shared" si="4"/>
        <v>20</v>
      </c>
      <c r="N46" s="9">
        <v>2</v>
      </c>
      <c r="O46" s="10">
        <f t="shared" si="5"/>
        <v>0.90909090909090906</v>
      </c>
      <c r="P46" s="86"/>
      <c r="Q46" s="75" t="s">
        <v>183</v>
      </c>
      <c r="R46" s="76"/>
      <c r="S46" s="75" t="s">
        <v>184</v>
      </c>
      <c r="T46" s="76"/>
      <c r="U46" s="75" t="s">
        <v>185</v>
      </c>
      <c r="V46" s="76"/>
      <c r="W46" s="78" t="s">
        <v>209</v>
      </c>
      <c r="X46" s="79"/>
      <c r="Y46" s="80"/>
    </row>
    <row r="47" spans="1:25" ht="19.5" customHeight="1">
      <c r="A47" s="81"/>
      <c r="B47" s="8" t="s">
        <v>134</v>
      </c>
      <c r="C47" s="85"/>
      <c r="D47" s="9">
        <v>77</v>
      </c>
      <c r="E47" s="9">
        <f t="shared" si="6"/>
        <v>73</v>
      </c>
      <c r="F47" s="9">
        <v>4</v>
      </c>
      <c r="G47" s="10">
        <f t="shared" si="3"/>
        <v>0.94805194805194803</v>
      </c>
      <c r="H47" s="90"/>
      <c r="I47" s="100"/>
      <c r="J47" s="8" t="s">
        <v>96</v>
      </c>
      <c r="K47" s="85"/>
      <c r="L47" s="9">
        <v>98</v>
      </c>
      <c r="M47" s="9">
        <f t="shared" si="4"/>
        <v>58</v>
      </c>
      <c r="N47" s="9">
        <v>40</v>
      </c>
      <c r="O47" s="33">
        <f t="shared" si="5"/>
        <v>0.59183673469387754</v>
      </c>
      <c r="P47" s="86"/>
      <c r="Q47" s="81">
        <f>D50+L50+U41-D48-D49-U4-U7-U13-U28</f>
        <v>6264</v>
      </c>
      <c r="R47" s="81"/>
      <c r="S47" s="77">
        <f>E50+M50+V41</f>
        <v>4402</v>
      </c>
      <c r="T47" s="77"/>
      <c r="U47" s="102">
        <f>S47/Q47</f>
        <v>0.70274584929757344</v>
      </c>
      <c r="V47" s="103"/>
      <c r="W47" s="72" t="s">
        <v>213</v>
      </c>
      <c r="X47" s="72"/>
      <c r="Y47" s="72"/>
    </row>
    <row r="48" spans="1:25" ht="19.5" customHeight="1">
      <c r="A48" s="87" t="s">
        <v>3</v>
      </c>
      <c r="B48" s="88"/>
      <c r="C48" s="89"/>
      <c r="D48" s="41">
        <v>129</v>
      </c>
      <c r="E48" s="41">
        <f t="shared" si="6"/>
        <v>0</v>
      </c>
      <c r="F48" s="41">
        <v>129</v>
      </c>
      <c r="G48" s="10">
        <f t="shared" si="3"/>
        <v>0</v>
      </c>
      <c r="H48" s="12" t="e">
        <f t="shared" si="3"/>
        <v>#DIV/0!</v>
      </c>
      <c r="I48" s="100"/>
      <c r="J48" s="8" t="s">
        <v>97</v>
      </c>
      <c r="K48" s="85"/>
      <c r="L48" s="9">
        <v>35</v>
      </c>
      <c r="M48" s="9">
        <f t="shared" si="4"/>
        <v>28</v>
      </c>
      <c r="N48" s="9">
        <v>7</v>
      </c>
      <c r="O48" s="33">
        <f t="shared" si="5"/>
        <v>0.8</v>
      </c>
      <c r="P48" s="86"/>
      <c r="Q48" s="81"/>
      <c r="R48" s="81"/>
      <c r="S48" s="77"/>
      <c r="T48" s="77"/>
      <c r="U48" s="104"/>
      <c r="V48" s="105"/>
      <c r="W48" s="72"/>
      <c r="X48" s="72"/>
      <c r="Y48" s="72"/>
    </row>
    <row r="49" spans="1:25" ht="19.5" customHeight="1">
      <c r="A49" s="87" t="s">
        <v>5</v>
      </c>
      <c r="B49" s="88"/>
      <c r="C49" s="89"/>
      <c r="D49" s="41">
        <v>51</v>
      </c>
      <c r="E49" s="41">
        <f t="shared" si="6"/>
        <v>0</v>
      </c>
      <c r="F49" s="41">
        <v>51</v>
      </c>
      <c r="G49" s="10">
        <f t="shared" si="3"/>
        <v>0</v>
      </c>
      <c r="H49" s="12" t="e">
        <f t="shared" si="3"/>
        <v>#DIV/0!</v>
      </c>
      <c r="I49" s="100"/>
      <c r="J49" s="8" t="s">
        <v>98</v>
      </c>
      <c r="K49" s="85"/>
      <c r="L49" s="9">
        <v>29</v>
      </c>
      <c r="M49" s="9">
        <f t="shared" si="4"/>
        <v>28</v>
      </c>
      <c r="N49" s="9">
        <v>1</v>
      </c>
      <c r="O49" s="42">
        <f t="shared" si="5"/>
        <v>0.96551724137931039</v>
      </c>
      <c r="P49" s="86"/>
      <c r="Q49" s="81"/>
      <c r="R49" s="81"/>
      <c r="S49" s="77"/>
      <c r="T49" s="77"/>
      <c r="U49" s="106"/>
      <c r="V49" s="107"/>
      <c r="W49" s="72"/>
      <c r="X49" s="72"/>
      <c r="Y49" s="72"/>
    </row>
    <row r="50" spans="1:25" ht="19.5" customHeight="1">
      <c r="A50" s="81" t="s">
        <v>8</v>
      </c>
      <c r="B50" s="81"/>
      <c r="C50" s="81"/>
      <c r="D50" s="9">
        <f>SUM(D3:D49)</f>
        <v>2357</v>
      </c>
      <c r="E50" s="9">
        <f t="shared" ref="E50:F50" si="9">SUM(E3:E49)</f>
        <v>1411</v>
      </c>
      <c r="F50" s="9">
        <f t="shared" si="9"/>
        <v>946</v>
      </c>
      <c r="G50" s="35"/>
      <c r="H50" s="36"/>
      <c r="I50" s="82" t="s">
        <v>8</v>
      </c>
      <c r="J50" s="83"/>
      <c r="K50" s="84"/>
      <c r="L50" s="9">
        <f>SUM(L3:L49)</f>
        <v>1653</v>
      </c>
      <c r="M50" s="9">
        <f>SUM(M3:M49)</f>
        <v>1107</v>
      </c>
      <c r="N50" s="9">
        <f>SUM(N3:N49)</f>
        <v>546</v>
      </c>
      <c r="O50" s="9"/>
      <c r="P50" s="9"/>
    </row>
    <row r="52" spans="1:25">
      <c r="B52" s="99" t="s">
        <v>216</v>
      </c>
      <c r="C52" s="99"/>
      <c r="J52" s="99" t="s">
        <v>217</v>
      </c>
      <c r="K52" s="99"/>
      <c r="Q52" s="99" t="s">
        <v>218</v>
      </c>
      <c r="R52" s="99"/>
    </row>
    <row r="53" spans="1:25">
      <c r="B53" s="99"/>
      <c r="C53" s="99"/>
      <c r="J53" s="99"/>
      <c r="K53" s="99"/>
      <c r="Q53" s="99"/>
      <c r="R53" s="99"/>
    </row>
  </sheetData>
  <mergeCells count="65">
    <mergeCell ref="B52:C53"/>
    <mergeCell ref="J52:K53"/>
    <mergeCell ref="Q52:R53"/>
    <mergeCell ref="A1:Y1"/>
    <mergeCell ref="A3:A7"/>
    <mergeCell ref="C3:C7"/>
    <mergeCell ref="H3:H7"/>
    <mergeCell ref="I3:I8"/>
    <mergeCell ref="K3:K8"/>
    <mergeCell ref="P3:P8"/>
    <mergeCell ref="Q3:Q40"/>
    <mergeCell ref="A8:A16"/>
    <mergeCell ref="C8:C16"/>
    <mergeCell ref="H8:H16"/>
    <mergeCell ref="I9:I15"/>
    <mergeCell ref="K9:K15"/>
    <mergeCell ref="P9:P15"/>
    <mergeCell ref="I16:I22"/>
    <mergeCell ref="K16:K22"/>
    <mergeCell ref="P16:P22"/>
    <mergeCell ref="P23:P26"/>
    <mergeCell ref="K23:K26"/>
    <mergeCell ref="A25:A34"/>
    <mergeCell ref="C25:C34"/>
    <mergeCell ref="H25:H34"/>
    <mergeCell ref="I27:I31"/>
    <mergeCell ref="A17:A24"/>
    <mergeCell ref="C17:C24"/>
    <mergeCell ref="H17:H24"/>
    <mergeCell ref="I23:I26"/>
    <mergeCell ref="A35:A47"/>
    <mergeCell ref="C35:C47"/>
    <mergeCell ref="H35:H47"/>
    <mergeCell ref="I39:I43"/>
    <mergeCell ref="K39:K43"/>
    <mergeCell ref="W43:Y44"/>
    <mergeCell ref="K27:K31"/>
    <mergeCell ref="P27:P31"/>
    <mergeCell ref="I32:I38"/>
    <mergeCell ref="K32:K38"/>
    <mergeCell ref="P32:P38"/>
    <mergeCell ref="Q45:R45"/>
    <mergeCell ref="S45:T45"/>
    <mergeCell ref="U45:V45"/>
    <mergeCell ref="P39:P43"/>
    <mergeCell ref="Q41:T41"/>
    <mergeCell ref="Q43:R44"/>
    <mergeCell ref="S43:T44"/>
    <mergeCell ref="U43:V44"/>
    <mergeCell ref="A48:C48"/>
    <mergeCell ref="A49:C49"/>
    <mergeCell ref="A50:C50"/>
    <mergeCell ref="I50:K50"/>
    <mergeCell ref="W45:Y45"/>
    <mergeCell ref="Q46:R46"/>
    <mergeCell ref="S46:T46"/>
    <mergeCell ref="U46:V46"/>
    <mergeCell ref="W46:Y46"/>
    <mergeCell ref="Q47:R49"/>
    <mergeCell ref="S47:T49"/>
    <mergeCell ref="U47:V49"/>
    <mergeCell ref="W47:Y49"/>
    <mergeCell ref="I44:I49"/>
    <mergeCell ref="K44:K49"/>
    <mergeCell ref="P44:P49"/>
  </mergeCells>
  <phoneticPr fontId="1" type="noConversion"/>
  <pageMargins left="0.23622047244094491" right="0.23622047244094491" top="0.35433070866141736" bottom="0.35433070866141736" header="0.31496062992125984" footer="0.31496062992125984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0EA5A-08DD-45FC-87F7-B89BEE83251F}">
  <sheetPr>
    <pageSetUpPr fitToPage="1"/>
  </sheetPr>
  <dimension ref="A1:Y53"/>
  <sheetViews>
    <sheetView topLeftCell="A7" zoomScale="58" zoomScaleNormal="58" workbookViewId="0">
      <selection activeCell="K44" sqref="K44:K49"/>
    </sheetView>
  </sheetViews>
  <sheetFormatPr defaultColWidth="8.875" defaultRowHeight="15.75"/>
  <cols>
    <col min="1" max="1" width="12.375" style="1" customWidth="1"/>
    <col min="2" max="2" width="10.875" style="1" customWidth="1"/>
    <col min="3" max="3" width="8.25" style="1" customWidth="1"/>
    <col min="4" max="5" width="10.375" style="1" customWidth="1"/>
    <col min="6" max="6" width="9.5" style="1" bestFit="1" customWidth="1"/>
    <col min="7" max="7" width="11" style="1" customWidth="1"/>
    <col min="8" max="8" width="12" style="1" customWidth="1"/>
    <col min="9" max="9" width="11" style="1" customWidth="1"/>
    <col min="10" max="10" width="9.25" style="1" customWidth="1"/>
    <col min="11" max="11" width="8.875" style="1"/>
    <col min="12" max="12" width="10.375" style="1" customWidth="1"/>
    <col min="13" max="14" width="9.125" style="1" bestFit="1" customWidth="1"/>
    <col min="15" max="15" width="12.375" style="1" bestFit="1" customWidth="1"/>
    <col min="16" max="16" width="11.5" style="1" customWidth="1"/>
    <col min="17" max="17" width="12.375" style="1" customWidth="1"/>
    <col min="18" max="18" width="10.875" style="1" customWidth="1"/>
    <col min="19" max="19" width="8.25" style="1" customWidth="1"/>
    <col min="20" max="21" width="10.375" style="1" customWidth="1"/>
    <col min="22" max="22" width="9.5" style="1" bestFit="1" customWidth="1"/>
    <col min="23" max="23" width="11" style="1" customWidth="1"/>
    <col min="24" max="24" width="12" style="1" customWidth="1"/>
    <col min="25" max="25" width="13.5" style="1" customWidth="1"/>
    <col min="26" max="16384" width="8.875" style="1"/>
  </cols>
  <sheetData>
    <row r="1" spans="1:25" ht="61.5" customHeight="1">
      <c r="A1" s="95" t="s">
        <v>214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5" ht="45" customHeight="1">
      <c r="A2" s="21" t="s">
        <v>0</v>
      </c>
      <c r="B2" s="21" t="s">
        <v>7</v>
      </c>
      <c r="C2" s="21" t="s">
        <v>12</v>
      </c>
      <c r="D2" s="22" t="s">
        <v>202</v>
      </c>
      <c r="E2" s="22" t="s">
        <v>201</v>
      </c>
      <c r="F2" s="23" t="s">
        <v>11</v>
      </c>
      <c r="G2" s="24" t="s">
        <v>9</v>
      </c>
      <c r="H2" s="24" t="s">
        <v>10</v>
      </c>
      <c r="I2" s="21" t="s">
        <v>0</v>
      </c>
      <c r="J2" s="21" t="s">
        <v>7</v>
      </c>
      <c r="K2" s="21" t="s">
        <v>12</v>
      </c>
      <c r="L2" s="22" t="s">
        <v>202</v>
      </c>
      <c r="M2" s="22" t="s">
        <v>201</v>
      </c>
      <c r="N2" s="23" t="s">
        <v>11</v>
      </c>
      <c r="O2" s="24" t="s">
        <v>9</v>
      </c>
      <c r="P2" s="24" t="s">
        <v>10</v>
      </c>
      <c r="Q2" s="21" t="s">
        <v>0</v>
      </c>
      <c r="R2" s="21" t="s">
        <v>1</v>
      </c>
      <c r="S2" s="21" t="s">
        <v>7</v>
      </c>
      <c r="T2" s="21" t="s">
        <v>12</v>
      </c>
      <c r="U2" s="22" t="s">
        <v>202</v>
      </c>
      <c r="V2" s="22" t="s">
        <v>201</v>
      </c>
      <c r="W2" s="23" t="s">
        <v>11</v>
      </c>
      <c r="X2" s="24" t="s">
        <v>9</v>
      </c>
      <c r="Y2" s="24" t="s">
        <v>10</v>
      </c>
    </row>
    <row r="3" spans="1:25" ht="19.5">
      <c r="A3" s="98" t="s">
        <v>2</v>
      </c>
      <c r="B3" s="8" t="s">
        <v>108</v>
      </c>
      <c r="C3" s="91" t="s">
        <v>14</v>
      </c>
      <c r="D3" s="7">
        <v>38</v>
      </c>
      <c r="E3" s="9">
        <f t="shared" ref="E3:E7" si="0">D3-F3</f>
        <v>25</v>
      </c>
      <c r="F3" s="7">
        <v>13</v>
      </c>
      <c r="G3" s="33">
        <f>E3/D3</f>
        <v>0.65789473684210531</v>
      </c>
      <c r="H3" s="97">
        <f>(E3+E4+E5+E6+E7)/(D3+D4+D5+D6+D7)</f>
        <v>0.43344709897610922</v>
      </c>
      <c r="I3" s="98" t="s">
        <v>67</v>
      </c>
      <c r="J3" s="8" t="s">
        <v>68</v>
      </c>
      <c r="K3" s="91" t="s">
        <v>13</v>
      </c>
      <c r="L3" s="9">
        <v>28</v>
      </c>
      <c r="M3" s="9">
        <f>L3-N3</f>
        <v>27</v>
      </c>
      <c r="N3" s="9">
        <v>1</v>
      </c>
      <c r="O3" s="12">
        <f>M3/L3</f>
        <v>0.9642857142857143</v>
      </c>
      <c r="P3" s="97">
        <f>(M3+M4+M5+M6+M7+M8)/(L3+L4+L5+L6+L7+L8)</f>
        <v>0.82608695652173914</v>
      </c>
      <c r="Q3" s="92" t="s">
        <v>206</v>
      </c>
      <c r="R3" s="13" t="s">
        <v>187</v>
      </c>
      <c r="S3" s="37" t="s">
        <v>143</v>
      </c>
      <c r="T3" s="27" t="s">
        <v>18</v>
      </c>
      <c r="U3" s="27">
        <v>52</v>
      </c>
      <c r="V3" s="27">
        <f t="shared" ref="V3:V16" si="1">U3-W3</f>
        <v>45</v>
      </c>
      <c r="W3" s="27">
        <v>7</v>
      </c>
      <c r="X3" s="26">
        <f t="shared" ref="X3:X40" si="2">V3/U3</f>
        <v>0.86538461538461542</v>
      </c>
      <c r="Y3" s="19" t="s">
        <v>193</v>
      </c>
    </row>
    <row r="4" spans="1:25" ht="19.5">
      <c r="A4" s="98"/>
      <c r="B4" s="9" t="s">
        <v>101</v>
      </c>
      <c r="C4" s="91"/>
      <c r="D4" s="9">
        <v>93</v>
      </c>
      <c r="E4" s="9">
        <f t="shared" si="0"/>
        <v>35</v>
      </c>
      <c r="F4" s="7">
        <v>58</v>
      </c>
      <c r="G4" s="33">
        <f t="shared" ref="G4:H49" si="3">E4/D4</f>
        <v>0.37634408602150538</v>
      </c>
      <c r="H4" s="97"/>
      <c r="I4" s="98"/>
      <c r="J4" s="8" t="s">
        <v>69</v>
      </c>
      <c r="K4" s="91"/>
      <c r="L4" s="9">
        <v>5</v>
      </c>
      <c r="M4" s="9">
        <f t="shared" ref="M4:M49" si="4">L4-N4</f>
        <v>4</v>
      </c>
      <c r="N4" s="9">
        <v>1</v>
      </c>
      <c r="O4" s="43">
        <f t="shared" ref="O4:O49" si="5">M4/L4</f>
        <v>0.8</v>
      </c>
      <c r="P4" s="97"/>
      <c r="Q4" s="93"/>
      <c r="R4" s="14"/>
      <c r="S4" s="39" t="s">
        <v>144</v>
      </c>
      <c r="T4" s="40" t="s">
        <v>145</v>
      </c>
      <c r="U4" s="28">
        <v>99</v>
      </c>
      <c r="V4" s="40">
        <f t="shared" si="1"/>
        <v>0</v>
      </c>
      <c r="W4" s="28">
        <v>99</v>
      </c>
      <c r="X4" s="45">
        <f t="shared" si="2"/>
        <v>0</v>
      </c>
      <c r="Y4" s="12">
        <f>(V20+V27+V32)/(U20+U27+U32)</f>
        <v>0.90308370044052866</v>
      </c>
    </row>
    <row r="5" spans="1:25" ht="19.5">
      <c r="A5" s="98"/>
      <c r="B5" s="9" t="s">
        <v>102</v>
      </c>
      <c r="C5" s="91"/>
      <c r="D5" s="9">
        <v>58</v>
      </c>
      <c r="E5" s="9">
        <f t="shared" si="0"/>
        <v>20</v>
      </c>
      <c r="F5" s="7">
        <v>38</v>
      </c>
      <c r="G5" s="33">
        <f t="shared" si="3"/>
        <v>0.34482758620689657</v>
      </c>
      <c r="H5" s="97"/>
      <c r="I5" s="98"/>
      <c r="J5" s="8" t="s">
        <v>70</v>
      </c>
      <c r="K5" s="91"/>
      <c r="L5" s="9">
        <v>24</v>
      </c>
      <c r="M5" s="9">
        <f t="shared" si="4"/>
        <v>18</v>
      </c>
      <c r="N5" s="9">
        <v>6</v>
      </c>
      <c r="O5" s="34">
        <f t="shared" si="5"/>
        <v>0.75</v>
      </c>
      <c r="P5" s="97"/>
      <c r="Q5" s="93"/>
      <c r="R5" s="6" t="s">
        <v>187</v>
      </c>
      <c r="S5" s="37" t="s">
        <v>146</v>
      </c>
      <c r="T5" s="27" t="s">
        <v>18</v>
      </c>
      <c r="U5" s="27">
        <v>73</v>
      </c>
      <c r="V5" s="27">
        <f t="shared" si="1"/>
        <v>68</v>
      </c>
      <c r="W5" s="27">
        <v>5</v>
      </c>
      <c r="X5" s="26">
        <f t="shared" si="2"/>
        <v>0.93150684931506844</v>
      </c>
      <c r="Y5" s="15" t="s">
        <v>194</v>
      </c>
    </row>
    <row r="6" spans="1:25" ht="19.5">
      <c r="A6" s="98"/>
      <c r="B6" s="8" t="s">
        <v>110</v>
      </c>
      <c r="C6" s="91"/>
      <c r="D6" s="9">
        <v>84</v>
      </c>
      <c r="E6" s="9">
        <f t="shared" si="0"/>
        <v>45</v>
      </c>
      <c r="F6" s="7">
        <v>39</v>
      </c>
      <c r="G6" s="33">
        <f t="shared" si="3"/>
        <v>0.5357142857142857</v>
      </c>
      <c r="H6" s="97"/>
      <c r="I6" s="98"/>
      <c r="J6" s="8" t="s">
        <v>71</v>
      </c>
      <c r="K6" s="91"/>
      <c r="L6" s="9">
        <v>39</v>
      </c>
      <c r="M6" s="9">
        <f t="shared" si="4"/>
        <v>32</v>
      </c>
      <c r="N6" s="9">
        <v>7</v>
      </c>
      <c r="O6" s="43">
        <f t="shared" si="5"/>
        <v>0.82051282051282048</v>
      </c>
      <c r="P6" s="97"/>
      <c r="Q6" s="93"/>
      <c r="R6" s="5" t="s">
        <v>191</v>
      </c>
      <c r="S6" s="37" t="s">
        <v>147</v>
      </c>
      <c r="T6" s="27" t="s">
        <v>15</v>
      </c>
      <c r="U6" s="27">
        <v>111</v>
      </c>
      <c r="V6" s="27">
        <f t="shared" si="1"/>
        <v>69</v>
      </c>
      <c r="W6" s="27">
        <v>42</v>
      </c>
      <c r="X6" s="34">
        <f t="shared" si="2"/>
        <v>0.6216216216216216</v>
      </c>
      <c r="Y6" s="26">
        <f>(V9+V12+V15+V17)/(U9+U12+U15+U17)</f>
        <v>0.84775086505190311</v>
      </c>
    </row>
    <row r="7" spans="1:25" ht="19.5">
      <c r="A7" s="98"/>
      <c r="B7" s="8" t="s">
        <v>111</v>
      </c>
      <c r="C7" s="91"/>
      <c r="D7" s="9">
        <v>20</v>
      </c>
      <c r="E7" s="9">
        <f t="shared" si="0"/>
        <v>2</v>
      </c>
      <c r="F7" s="7">
        <v>18</v>
      </c>
      <c r="G7" s="33">
        <f t="shared" si="3"/>
        <v>0.1</v>
      </c>
      <c r="H7" s="97"/>
      <c r="I7" s="98"/>
      <c r="J7" s="8" t="s">
        <v>72</v>
      </c>
      <c r="K7" s="91"/>
      <c r="L7" s="9">
        <v>36</v>
      </c>
      <c r="M7" s="9">
        <f t="shared" si="4"/>
        <v>27</v>
      </c>
      <c r="N7" s="9">
        <v>9</v>
      </c>
      <c r="O7" s="34">
        <f t="shared" si="5"/>
        <v>0.75</v>
      </c>
      <c r="P7" s="97"/>
      <c r="Q7" s="93"/>
      <c r="R7" s="14"/>
      <c r="S7" s="39" t="s">
        <v>210</v>
      </c>
      <c r="T7" s="40" t="s">
        <v>145</v>
      </c>
      <c r="U7" s="28">
        <v>117</v>
      </c>
      <c r="V7" s="40">
        <f t="shared" si="1"/>
        <v>0</v>
      </c>
      <c r="W7" s="28">
        <v>117</v>
      </c>
      <c r="X7" s="44">
        <f t="shared" si="2"/>
        <v>0</v>
      </c>
      <c r="Y7" s="13" t="s">
        <v>195</v>
      </c>
    </row>
    <row r="8" spans="1:25" ht="19.5">
      <c r="A8" s="81" t="s">
        <v>112</v>
      </c>
      <c r="B8" s="8" t="s">
        <v>113</v>
      </c>
      <c r="C8" s="91" t="s">
        <v>99</v>
      </c>
      <c r="D8" s="9">
        <v>19</v>
      </c>
      <c r="E8" s="9">
        <f>D8-F8</f>
        <v>13</v>
      </c>
      <c r="F8" s="7">
        <v>6</v>
      </c>
      <c r="G8" s="33">
        <f t="shared" si="3"/>
        <v>0.68421052631578949</v>
      </c>
      <c r="H8" s="86">
        <f>(E8+E9+E10+E11+E12+E13+E14+E15+E16)/(D8+D9+D10+D11+D12+D13+D14+D15+D16)</f>
        <v>0.72182254196642681</v>
      </c>
      <c r="I8" s="98"/>
      <c r="J8" s="8" t="s">
        <v>73</v>
      </c>
      <c r="K8" s="91"/>
      <c r="L8" s="9">
        <v>6</v>
      </c>
      <c r="M8" s="9">
        <f t="shared" si="4"/>
        <v>6</v>
      </c>
      <c r="N8" s="9">
        <v>0</v>
      </c>
      <c r="O8" s="12">
        <f t="shared" si="5"/>
        <v>1</v>
      </c>
      <c r="P8" s="97"/>
      <c r="Q8" s="93"/>
      <c r="R8" s="6" t="s">
        <v>187</v>
      </c>
      <c r="S8" s="37" t="s">
        <v>149</v>
      </c>
      <c r="T8" s="27" t="s">
        <v>18</v>
      </c>
      <c r="U8" s="27">
        <v>47</v>
      </c>
      <c r="V8" s="27">
        <f t="shared" si="1"/>
        <v>39</v>
      </c>
      <c r="W8" s="27">
        <v>8</v>
      </c>
      <c r="X8" s="43">
        <f t="shared" si="2"/>
        <v>0.82978723404255317</v>
      </c>
      <c r="Y8" s="12">
        <f>(V3+V5+V8+V10+V14)/(U3+U5+U8+U10+U14)</f>
        <v>0.87774294670846398</v>
      </c>
    </row>
    <row r="9" spans="1:25" ht="19.5">
      <c r="A9" s="81"/>
      <c r="B9" s="8" t="s">
        <v>114</v>
      </c>
      <c r="C9" s="85"/>
      <c r="D9" s="11">
        <v>82</v>
      </c>
      <c r="E9" s="9">
        <f t="shared" ref="E9:E49" si="6">D9-F9</f>
        <v>50</v>
      </c>
      <c r="F9" s="7">
        <v>32</v>
      </c>
      <c r="G9" s="33">
        <f t="shared" si="3"/>
        <v>0.6097560975609756</v>
      </c>
      <c r="H9" s="86"/>
      <c r="I9" s="81" t="s">
        <v>141</v>
      </c>
      <c r="J9" s="8" t="s">
        <v>36</v>
      </c>
      <c r="K9" s="91" t="s">
        <v>14</v>
      </c>
      <c r="L9" s="9">
        <v>38</v>
      </c>
      <c r="M9" s="9">
        <f t="shared" si="4"/>
        <v>35</v>
      </c>
      <c r="N9" s="9">
        <v>3</v>
      </c>
      <c r="O9" s="12">
        <f t="shared" si="5"/>
        <v>0.92105263157894735</v>
      </c>
      <c r="P9" s="97">
        <f>(M9+M10+M11+M12+M13+M14)/(L9+L10+L11+L12+L13+L14)</f>
        <v>0.83400809716599189</v>
      </c>
      <c r="Q9" s="93"/>
      <c r="R9" s="15" t="s">
        <v>155</v>
      </c>
      <c r="S9" s="37" t="s">
        <v>150</v>
      </c>
      <c r="T9" s="27" t="s">
        <v>17</v>
      </c>
      <c r="U9" s="27">
        <v>104</v>
      </c>
      <c r="V9" s="27">
        <f t="shared" si="1"/>
        <v>79</v>
      </c>
      <c r="W9" s="27">
        <v>25</v>
      </c>
      <c r="X9" s="34">
        <f t="shared" si="2"/>
        <v>0.75961538461538458</v>
      </c>
      <c r="Y9" s="20" t="s">
        <v>196</v>
      </c>
    </row>
    <row r="10" spans="1:25" ht="19.5">
      <c r="A10" s="81"/>
      <c r="B10" s="8" t="s">
        <v>115</v>
      </c>
      <c r="C10" s="85"/>
      <c r="D10" s="9">
        <v>28</v>
      </c>
      <c r="E10" s="9">
        <f t="shared" si="6"/>
        <v>23</v>
      </c>
      <c r="F10" s="7">
        <v>5</v>
      </c>
      <c r="G10" s="42">
        <f t="shared" si="3"/>
        <v>0.8214285714285714</v>
      </c>
      <c r="H10" s="86"/>
      <c r="I10" s="81"/>
      <c r="J10" s="8" t="s">
        <v>37</v>
      </c>
      <c r="K10" s="85"/>
      <c r="L10" s="9">
        <v>50</v>
      </c>
      <c r="M10" s="9">
        <f t="shared" si="4"/>
        <v>38</v>
      </c>
      <c r="N10" s="9">
        <v>12</v>
      </c>
      <c r="O10" s="34">
        <f t="shared" si="5"/>
        <v>0.76</v>
      </c>
      <c r="P10" s="86"/>
      <c r="Q10" s="93"/>
      <c r="R10" s="6" t="s">
        <v>187</v>
      </c>
      <c r="S10" s="37" t="s">
        <v>151</v>
      </c>
      <c r="T10" s="27" t="s">
        <v>18</v>
      </c>
      <c r="U10" s="27">
        <v>85</v>
      </c>
      <c r="V10" s="27">
        <f t="shared" si="1"/>
        <v>71</v>
      </c>
      <c r="W10" s="27">
        <v>14</v>
      </c>
      <c r="X10" s="43">
        <f t="shared" si="2"/>
        <v>0.83529411764705885</v>
      </c>
      <c r="Y10" s="12">
        <f>(V25+V30+V37+V38)/(U25+U30+U37+U38)</f>
        <v>0.93333333333333335</v>
      </c>
    </row>
    <row r="11" spans="1:25" ht="19.5">
      <c r="A11" s="81"/>
      <c r="B11" s="9" t="s">
        <v>100</v>
      </c>
      <c r="C11" s="85"/>
      <c r="D11" s="9">
        <v>33</v>
      </c>
      <c r="E11" s="9">
        <f t="shared" si="6"/>
        <v>31</v>
      </c>
      <c r="F11" s="7">
        <v>2</v>
      </c>
      <c r="G11" s="10">
        <f t="shared" si="3"/>
        <v>0.93939393939393945</v>
      </c>
      <c r="H11" s="86"/>
      <c r="I11" s="81"/>
      <c r="J11" s="8" t="s">
        <v>38</v>
      </c>
      <c r="K11" s="85"/>
      <c r="L11" s="9">
        <v>20</v>
      </c>
      <c r="M11" s="9">
        <f t="shared" si="4"/>
        <v>18</v>
      </c>
      <c r="N11" s="9">
        <v>2</v>
      </c>
      <c r="O11" s="12">
        <f t="shared" si="5"/>
        <v>0.9</v>
      </c>
      <c r="P11" s="86"/>
      <c r="Q11" s="93"/>
      <c r="R11" s="16" t="s">
        <v>189</v>
      </c>
      <c r="S11" s="37" t="s">
        <v>152</v>
      </c>
      <c r="T11" s="27" t="s">
        <v>19</v>
      </c>
      <c r="U11" s="27">
        <v>54</v>
      </c>
      <c r="V11" s="27">
        <f t="shared" si="1"/>
        <v>53</v>
      </c>
      <c r="W11" s="27">
        <v>1</v>
      </c>
      <c r="X11" s="26">
        <f t="shared" si="2"/>
        <v>0.98148148148148151</v>
      </c>
      <c r="Y11" s="16" t="s">
        <v>197</v>
      </c>
    </row>
    <row r="12" spans="1:25" ht="19.5">
      <c r="A12" s="81"/>
      <c r="B12" s="8" t="s">
        <v>116</v>
      </c>
      <c r="C12" s="85"/>
      <c r="D12" s="9">
        <v>70</v>
      </c>
      <c r="E12" s="9">
        <f t="shared" si="6"/>
        <v>56</v>
      </c>
      <c r="F12" s="7">
        <v>14</v>
      </c>
      <c r="G12" s="42">
        <f t="shared" si="3"/>
        <v>0.8</v>
      </c>
      <c r="H12" s="86"/>
      <c r="I12" s="81"/>
      <c r="J12" s="8" t="s">
        <v>39</v>
      </c>
      <c r="K12" s="85"/>
      <c r="L12" s="9">
        <v>46</v>
      </c>
      <c r="M12" s="9">
        <f t="shared" si="4"/>
        <v>35</v>
      </c>
      <c r="N12" s="9">
        <v>11</v>
      </c>
      <c r="O12" s="34">
        <f t="shared" si="5"/>
        <v>0.76086956521739135</v>
      </c>
      <c r="P12" s="86"/>
      <c r="Q12" s="93"/>
      <c r="R12" s="15" t="s">
        <v>155</v>
      </c>
      <c r="S12" s="37" t="s">
        <v>153</v>
      </c>
      <c r="T12" s="27" t="s">
        <v>17</v>
      </c>
      <c r="U12" s="27">
        <v>66</v>
      </c>
      <c r="V12" s="27">
        <f t="shared" si="1"/>
        <v>53</v>
      </c>
      <c r="W12" s="27">
        <v>13</v>
      </c>
      <c r="X12" s="43">
        <f t="shared" si="2"/>
        <v>0.80303030303030298</v>
      </c>
      <c r="Y12" s="12">
        <f>(V11+V34+V35+V39)/(U11+U34+U35+U39)</f>
        <v>0.9308176100628931</v>
      </c>
    </row>
    <row r="13" spans="1:25" ht="19.5">
      <c r="A13" s="81"/>
      <c r="B13" s="8" t="s">
        <v>117</v>
      </c>
      <c r="C13" s="85"/>
      <c r="D13" s="9">
        <v>49</v>
      </c>
      <c r="E13" s="9">
        <f t="shared" si="6"/>
        <v>39</v>
      </c>
      <c r="F13" s="7">
        <v>10</v>
      </c>
      <c r="G13" s="33">
        <f t="shared" si="3"/>
        <v>0.79591836734693877</v>
      </c>
      <c r="H13" s="86"/>
      <c r="I13" s="81"/>
      <c r="J13" s="8" t="s">
        <v>40</v>
      </c>
      <c r="K13" s="85"/>
      <c r="L13" s="9">
        <v>39</v>
      </c>
      <c r="M13" s="9">
        <f t="shared" si="4"/>
        <v>35</v>
      </c>
      <c r="N13" s="9">
        <v>4</v>
      </c>
      <c r="O13" s="43">
        <f t="shared" si="5"/>
        <v>0.89743589743589747</v>
      </c>
      <c r="P13" s="86"/>
      <c r="Q13" s="93"/>
      <c r="R13" s="14"/>
      <c r="S13" s="39" t="s">
        <v>212</v>
      </c>
      <c r="T13" s="40" t="s">
        <v>145</v>
      </c>
      <c r="U13" s="28">
        <v>74</v>
      </c>
      <c r="V13" s="40">
        <f t="shared" si="1"/>
        <v>0</v>
      </c>
      <c r="W13" s="28">
        <v>74</v>
      </c>
      <c r="X13" s="45">
        <f t="shared" si="2"/>
        <v>0</v>
      </c>
      <c r="Y13" s="18" t="s">
        <v>198</v>
      </c>
    </row>
    <row r="14" spans="1:25" ht="19.5">
      <c r="A14" s="81"/>
      <c r="B14" s="8" t="s">
        <v>118</v>
      </c>
      <c r="C14" s="85"/>
      <c r="D14" s="9">
        <v>38</v>
      </c>
      <c r="E14" s="9">
        <f t="shared" si="6"/>
        <v>27</v>
      </c>
      <c r="F14" s="7">
        <v>11</v>
      </c>
      <c r="G14" s="33">
        <f t="shared" si="3"/>
        <v>0.71052631578947367</v>
      </c>
      <c r="H14" s="86"/>
      <c r="I14" s="81"/>
      <c r="J14" s="8" t="s">
        <v>41</v>
      </c>
      <c r="K14" s="85"/>
      <c r="L14" s="9">
        <v>54</v>
      </c>
      <c r="M14" s="9">
        <f t="shared" si="4"/>
        <v>45</v>
      </c>
      <c r="N14" s="9">
        <v>9</v>
      </c>
      <c r="O14" s="43">
        <f t="shared" si="5"/>
        <v>0.83333333333333337</v>
      </c>
      <c r="P14" s="86"/>
      <c r="Q14" s="93"/>
      <c r="R14" s="6" t="s">
        <v>187</v>
      </c>
      <c r="S14" s="37" t="s">
        <v>156</v>
      </c>
      <c r="T14" s="27" t="s">
        <v>18</v>
      </c>
      <c r="U14" s="27">
        <v>62</v>
      </c>
      <c r="V14" s="27">
        <f t="shared" si="1"/>
        <v>57</v>
      </c>
      <c r="W14" s="27">
        <v>5</v>
      </c>
      <c r="X14" s="26">
        <f t="shared" si="2"/>
        <v>0.91935483870967738</v>
      </c>
      <c r="Y14" s="34">
        <f>(V18+V23+V26+V29+V36)/(U18+U23+U26+U29+U36)</f>
        <v>0.48044692737430167</v>
      </c>
    </row>
    <row r="15" spans="1:25" ht="19.5">
      <c r="A15" s="81"/>
      <c r="B15" s="8" t="s">
        <v>119</v>
      </c>
      <c r="C15" s="85"/>
      <c r="D15" s="9">
        <v>68</v>
      </c>
      <c r="E15" s="9">
        <f t="shared" si="6"/>
        <v>43</v>
      </c>
      <c r="F15" s="7">
        <v>25</v>
      </c>
      <c r="G15" s="33">
        <f t="shared" si="3"/>
        <v>0.63235294117647056</v>
      </c>
      <c r="H15" s="86"/>
      <c r="I15" s="81"/>
      <c r="J15" s="8" t="s">
        <v>42</v>
      </c>
      <c r="K15" s="85"/>
      <c r="L15" s="9">
        <v>53</v>
      </c>
      <c r="M15" s="9">
        <f t="shared" si="4"/>
        <v>44</v>
      </c>
      <c r="N15" s="9">
        <v>9</v>
      </c>
      <c r="O15" s="43">
        <f t="shared" si="5"/>
        <v>0.83018867924528306</v>
      </c>
      <c r="P15" s="86"/>
      <c r="Q15" s="93"/>
      <c r="R15" s="15" t="s">
        <v>155</v>
      </c>
      <c r="S15" s="37" t="s">
        <v>157</v>
      </c>
      <c r="T15" s="27" t="s">
        <v>17</v>
      </c>
      <c r="U15" s="27">
        <v>60</v>
      </c>
      <c r="V15" s="27">
        <f t="shared" si="1"/>
        <v>58</v>
      </c>
      <c r="W15" s="27">
        <v>2</v>
      </c>
      <c r="X15" s="26">
        <f t="shared" si="2"/>
        <v>0.96666666666666667</v>
      </c>
      <c r="Y15" s="17" t="s">
        <v>199</v>
      </c>
    </row>
    <row r="16" spans="1:25" ht="19.5">
      <c r="A16" s="81"/>
      <c r="B16" s="8" t="s">
        <v>120</v>
      </c>
      <c r="C16" s="85"/>
      <c r="D16" s="9">
        <v>30</v>
      </c>
      <c r="E16" s="9">
        <f t="shared" si="6"/>
        <v>19</v>
      </c>
      <c r="F16" s="7">
        <v>11</v>
      </c>
      <c r="G16" s="33">
        <f t="shared" si="3"/>
        <v>0.6333333333333333</v>
      </c>
      <c r="H16" s="86"/>
      <c r="I16" s="81" t="s">
        <v>48</v>
      </c>
      <c r="J16" s="8" t="s">
        <v>49</v>
      </c>
      <c r="K16" s="91" t="s">
        <v>55</v>
      </c>
      <c r="L16" s="9">
        <v>19</v>
      </c>
      <c r="M16" s="9">
        <f t="shared" si="4"/>
        <v>7</v>
      </c>
      <c r="N16" s="9">
        <v>12</v>
      </c>
      <c r="O16" s="34">
        <f t="shared" si="5"/>
        <v>0.36842105263157893</v>
      </c>
      <c r="P16" s="97">
        <f>(M16+M17+M18+M19+M20+M21+M22)/(L16+L17+L18+L19+L20+L21+L22)</f>
        <v>0.41350210970464135</v>
      </c>
      <c r="Q16" s="93"/>
      <c r="R16" s="17" t="s">
        <v>192</v>
      </c>
      <c r="S16" s="37" t="s">
        <v>158</v>
      </c>
      <c r="T16" s="27" t="s">
        <v>15</v>
      </c>
      <c r="U16" s="27">
        <v>60</v>
      </c>
      <c r="V16" s="27">
        <f t="shared" si="1"/>
        <v>36</v>
      </c>
      <c r="W16" s="27">
        <v>24</v>
      </c>
      <c r="X16" s="34">
        <f t="shared" si="2"/>
        <v>0.6</v>
      </c>
      <c r="Y16" s="34">
        <f>(V16+V21+V24+V31+V33)/(U16+U21+U24+U31+U33)</f>
        <v>0.64596273291925466</v>
      </c>
    </row>
    <row r="17" spans="1:25" ht="19.5">
      <c r="A17" s="81" t="s">
        <v>82</v>
      </c>
      <c r="B17" s="8" t="s">
        <v>83</v>
      </c>
      <c r="C17" s="85" t="s">
        <v>91</v>
      </c>
      <c r="D17" s="9">
        <v>80</v>
      </c>
      <c r="E17" s="9">
        <f t="shared" si="6"/>
        <v>0</v>
      </c>
      <c r="F17" s="7">
        <v>80</v>
      </c>
      <c r="G17" s="33">
        <f t="shared" si="3"/>
        <v>0</v>
      </c>
      <c r="H17" s="86">
        <f>(E17+E18+E19+E20+E21+E22+E23+E24)/(D17+D18+D19+D20+D21+D22+D23+D24)</f>
        <v>0.64331210191082799</v>
      </c>
      <c r="I17" s="81"/>
      <c r="J17" s="8" t="s">
        <v>50</v>
      </c>
      <c r="K17" s="85"/>
      <c r="L17" s="9">
        <v>19</v>
      </c>
      <c r="M17" s="9">
        <f t="shared" si="4"/>
        <v>8</v>
      </c>
      <c r="N17" s="9">
        <v>11</v>
      </c>
      <c r="O17" s="34">
        <f t="shared" si="5"/>
        <v>0.42105263157894735</v>
      </c>
      <c r="P17" s="86"/>
      <c r="Q17" s="93"/>
      <c r="R17" s="15" t="s">
        <v>155</v>
      </c>
      <c r="S17" s="37" t="s">
        <v>159</v>
      </c>
      <c r="T17" s="27" t="s">
        <v>17</v>
      </c>
      <c r="U17" s="27">
        <v>59</v>
      </c>
      <c r="V17" s="27">
        <f>U17-W17</f>
        <v>55</v>
      </c>
      <c r="W17" s="27">
        <v>4</v>
      </c>
      <c r="X17" s="12">
        <f t="shared" si="2"/>
        <v>0.93220338983050843</v>
      </c>
      <c r="Y17" s="5" t="s">
        <v>200</v>
      </c>
    </row>
    <row r="18" spans="1:25" ht="19.5">
      <c r="A18" s="81"/>
      <c r="B18" s="8" t="s">
        <v>84</v>
      </c>
      <c r="C18" s="85"/>
      <c r="D18" s="9">
        <v>109</v>
      </c>
      <c r="E18" s="9">
        <f t="shared" si="6"/>
        <v>91</v>
      </c>
      <c r="F18" s="7">
        <v>18</v>
      </c>
      <c r="G18" s="42">
        <f t="shared" si="3"/>
        <v>0.83486238532110091</v>
      </c>
      <c r="H18" s="86"/>
      <c r="I18" s="81"/>
      <c r="J18" s="8" t="s">
        <v>142</v>
      </c>
      <c r="K18" s="85"/>
      <c r="L18" s="9">
        <v>51</v>
      </c>
      <c r="M18" s="9">
        <f t="shared" si="4"/>
        <v>20</v>
      </c>
      <c r="N18" s="9">
        <v>31</v>
      </c>
      <c r="O18" s="34">
        <f t="shared" si="5"/>
        <v>0.39215686274509803</v>
      </c>
      <c r="P18" s="86"/>
      <c r="Q18" s="93"/>
      <c r="R18" s="18" t="s">
        <v>190</v>
      </c>
      <c r="S18" s="38" t="s">
        <v>160</v>
      </c>
      <c r="T18" s="32" t="s">
        <v>14</v>
      </c>
      <c r="U18" s="27">
        <v>109</v>
      </c>
      <c r="V18" s="27">
        <f t="shared" ref="V18:V40" si="7">U18-W18</f>
        <v>42</v>
      </c>
      <c r="W18" s="27">
        <v>67</v>
      </c>
      <c r="X18" s="34">
        <f t="shared" si="2"/>
        <v>0.38532110091743121</v>
      </c>
      <c r="Y18" s="34">
        <f>(V6+V19+V22+V40)/(U6+U19+U22+U40)</f>
        <v>0.6823899371069182</v>
      </c>
    </row>
    <row r="19" spans="1:25" ht="19.5">
      <c r="A19" s="81"/>
      <c r="B19" s="8" t="s">
        <v>85</v>
      </c>
      <c r="C19" s="85"/>
      <c r="D19" s="9">
        <v>64</v>
      </c>
      <c r="E19" s="9">
        <f t="shared" si="6"/>
        <v>60</v>
      </c>
      <c r="F19" s="7">
        <v>4</v>
      </c>
      <c r="G19" s="10">
        <f t="shared" si="3"/>
        <v>0.9375</v>
      </c>
      <c r="H19" s="86"/>
      <c r="I19" s="81"/>
      <c r="J19" s="8" t="s">
        <v>51</v>
      </c>
      <c r="K19" s="85"/>
      <c r="L19" s="9">
        <v>29</v>
      </c>
      <c r="M19" s="9">
        <f t="shared" si="4"/>
        <v>15</v>
      </c>
      <c r="N19" s="9">
        <v>14</v>
      </c>
      <c r="O19" s="34">
        <f t="shared" si="5"/>
        <v>0.51724137931034486</v>
      </c>
      <c r="P19" s="86"/>
      <c r="Q19" s="93"/>
      <c r="R19" s="5" t="s">
        <v>191</v>
      </c>
      <c r="S19" s="37" t="s">
        <v>161</v>
      </c>
      <c r="T19" s="27" t="s">
        <v>15</v>
      </c>
      <c r="U19" s="27">
        <v>81</v>
      </c>
      <c r="V19" s="27">
        <f t="shared" si="7"/>
        <v>59</v>
      </c>
      <c r="W19" s="27">
        <v>22</v>
      </c>
      <c r="X19" s="34">
        <f t="shared" si="2"/>
        <v>0.72839506172839508</v>
      </c>
      <c r="Y19" s="9"/>
    </row>
    <row r="20" spans="1:25" ht="19.5">
      <c r="A20" s="81"/>
      <c r="B20" s="8" t="s">
        <v>86</v>
      </c>
      <c r="C20" s="85"/>
      <c r="D20" s="9">
        <v>79</v>
      </c>
      <c r="E20" s="9">
        <f t="shared" si="6"/>
        <v>52</v>
      </c>
      <c r="F20" s="7">
        <v>27</v>
      </c>
      <c r="G20" s="33">
        <f t="shared" si="3"/>
        <v>0.65822784810126578</v>
      </c>
      <c r="H20" s="86"/>
      <c r="I20" s="81"/>
      <c r="J20" s="8" t="s">
        <v>52</v>
      </c>
      <c r="K20" s="85"/>
      <c r="L20" s="9">
        <v>25</v>
      </c>
      <c r="M20" s="9">
        <f t="shared" si="4"/>
        <v>13</v>
      </c>
      <c r="N20" s="9">
        <v>12</v>
      </c>
      <c r="O20" s="34">
        <f t="shared" si="5"/>
        <v>0.52</v>
      </c>
      <c r="P20" s="86"/>
      <c r="Q20" s="93"/>
      <c r="R20" s="19" t="s">
        <v>186</v>
      </c>
      <c r="S20" s="37" t="s">
        <v>162</v>
      </c>
      <c r="T20" s="32" t="s">
        <v>14</v>
      </c>
      <c r="U20" s="27">
        <v>86</v>
      </c>
      <c r="V20" s="27">
        <f t="shared" si="7"/>
        <v>79</v>
      </c>
      <c r="W20" s="27">
        <v>7</v>
      </c>
      <c r="X20" s="12">
        <f t="shared" si="2"/>
        <v>0.91860465116279066</v>
      </c>
      <c r="Y20" s="9"/>
    </row>
    <row r="21" spans="1:25" ht="19.5">
      <c r="A21" s="81"/>
      <c r="B21" s="8" t="s">
        <v>87</v>
      </c>
      <c r="C21" s="85"/>
      <c r="D21" s="9">
        <v>47</v>
      </c>
      <c r="E21" s="9">
        <f t="shared" si="6"/>
        <v>27</v>
      </c>
      <c r="F21" s="7">
        <v>20</v>
      </c>
      <c r="G21" s="33">
        <f t="shared" si="3"/>
        <v>0.57446808510638303</v>
      </c>
      <c r="H21" s="86"/>
      <c r="I21" s="81"/>
      <c r="J21" s="8" t="s">
        <v>53</v>
      </c>
      <c r="K21" s="85"/>
      <c r="L21" s="9">
        <v>54</v>
      </c>
      <c r="M21" s="9">
        <f t="shared" si="4"/>
        <v>18</v>
      </c>
      <c r="N21" s="9">
        <v>36</v>
      </c>
      <c r="O21" s="34">
        <f t="shared" si="5"/>
        <v>0.33333333333333331</v>
      </c>
      <c r="P21" s="86"/>
      <c r="Q21" s="93"/>
      <c r="R21" s="17" t="s">
        <v>192</v>
      </c>
      <c r="S21" s="37" t="s">
        <v>163</v>
      </c>
      <c r="T21" s="27" t="s">
        <v>15</v>
      </c>
      <c r="U21" s="27">
        <v>61</v>
      </c>
      <c r="V21" s="27">
        <f t="shared" si="7"/>
        <v>36</v>
      </c>
      <c r="W21" s="27">
        <v>25</v>
      </c>
      <c r="X21" s="34">
        <f t="shared" si="2"/>
        <v>0.5901639344262295</v>
      </c>
      <c r="Y21" s="9"/>
    </row>
    <row r="22" spans="1:25" ht="19.5">
      <c r="A22" s="81"/>
      <c r="B22" s="8" t="s">
        <v>88</v>
      </c>
      <c r="C22" s="85"/>
      <c r="D22" s="9">
        <v>94</v>
      </c>
      <c r="E22" s="9">
        <f t="shared" si="6"/>
        <v>67</v>
      </c>
      <c r="F22" s="7">
        <v>27</v>
      </c>
      <c r="G22" s="33">
        <f t="shared" si="3"/>
        <v>0.71276595744680848</v>
      </c>
      <c r="H22" s="86"/>
      <c r="I22" s="81"/>
      <c r="J22" s="8" t="s">
        <v>54</v>
      </c>
      <c r="K22" s="85"/>
      <c r="L22" s="9">
        <v>40</v>
      </c>
      <c r="M22" s="9">
        <f t="shared" si="4"/>
        <v>17</v>
      </c>
      <c r="N22" s="9">
        <v>23</v>
      </c>
      <c r="O22" s="34">
        <f t="shared" si="5"/>
        <v>0.42499999999999999</v>
      </c>
      <c r="P22" s="86"/>
      <c r="Q22" s="93"/>
      <c r="R22" s="5" t="s">
        <v>191</v>
      </c>
      <c r="S22" s="37" t="s">
        <v>164</v>
      </c>
      <c r="T22" s="27" t="s">
        <v>15</v>
      </c>
      <c r="U22" s="27">
        <v>69</v>
      </c>
      <c r="V22" s="27">
        <f t="shared" si="7"/>
        <v>52</v>
      </c>
      <c r="W22" s="27">
        <v>17</v>
      </c>
      <c r="X22" s="34">
        <f t="shared" si="2"/>
        <v>0.75362318840579712</v>
      </c>
      <c r="Y22" s="9"/>
    </row>
    <row r="23" spans="1:25" ht="19.5">
      <c r="A23" s="81"/>
      <c r="B23" s="8" t="s">
        <v>89</v>
      </c>
      <c r="C23" s="85"/>
      <c r="D23" s="9">
        <v>116</v>
      </c>
      <c r="E23" s="9">
        <f t="shared" si="6"/>
        <v>107</v>
      </c>
      <c r="F23" s="7">
        <v>9</v>
      </c>
      <c r="G23" s="10">
        <f t="shared" si="3"/>
        <v>0.92241379310344829</v>
      </c>
      <c r="H23" s="86"/>
      <c r="I23" s="81" t="s">
        <v>4</v>
      </c>
      <c r="J23" s="8" t="s">
        <v>103</v>
      </c>
      <c r="K23" s="91" t="s">
        <v>107</v>
      </c>
      <c r="L23" s="9">
        <v>18</v>
      </c>
      <c r="M23" s="9">
        <f t="shared" si="4"/>
        <v>14</v>
      </c>
      <c r="N23" s="9">
        <v>4</v>
      </c>
      <c r="O23" s="34">
        <f t="shared" si="5"/>
        <v>0.77777777777777779</v>
      </c>
      <c r="P23" s="86">
        <f>(M23+M24+M25+M26)/(L23+L24+L25+L26)</f>
        <v>0.80701754385964908</v>
      </c>
      <c r="Q23" s="93"/>
      <c r="R23" s="18" t="s">
        <v>190</v>
      </c>
      <c r="S23" s="37" t="s">
        <v>165</v>
      </c>
      <c r="T23" s="32" t="s">
        <v>14</v>
      </c>
      <c r="U23" s="27">
        <v>91</v>
      </c>
      <c r="V23" s="27">
        <f t="shared" si="7"/>
        <v>81</v>
      </c>
      <c r="W23" s="27">
        <v>10</v>
      </c>
      <c r="X23" s="12">
        <f t="shared" si="2"/>
        <v>0.89010989010989006</v>
      </c>
      <c r="Y23" s="9"/>
    </row>
    <row r="24" spans="1:25" ht="19.5">
      <c r="A24" s="81"/>
      <c r="B24" s="8" t="s">
        <v>90</v>
      </c>
      <c r="C24" s="85"/>
      <c r="D24" s="9">
        <v>39</v>
      </c>
      <c r="E24" s="9">
        <f t="shared" si="6"/>
        <v>0</v>
      </c>
      <c r="F24" s="7">
        <v>39</v>
      </c>
      <c r="G24" s="33">
        <f t="shared" si="3"/>
        <v>0</v>
      </c>
      <c r="H24" s="86"/>
      <c r="I24" s="81"/>
      <c r="J24" s="8" t="s">
        <v>104</v>
      </c>
      <c r="K24" s="85"/>
      <c r="L24" s="9">
        <v>18</v>
      </c>
      <c r="M24" s="9">
        <f t="shared" si="4"/>
        <v>13</v>
      </c>
      <c r="N24" s="9">
        <v>5</v>
      </c>
      <c r="O24" s="34">
        <f t="shared" si="5"/>
        <v>0.72222222222222221</v>
      </c>
      <c r="P24" s="86"/>
      <c r="Q24" s="93"/>
      <c r="R24" s="17" t="s">
        <v>192</v>
      </c>
      <c r="S24" s="37" t="s">
        <v>166</v>
      </c>
      <c r="T24" s="27" t="s">
        <v>15</v>
      </c>
      <c r="U24" s="27">
        <v>38</v>
      </c>
      <c r="V24" s="27">
        <f t="shared" si="7"/>
        <v>25</v>
      </c>
      <c r="W24" s="27">
        <v>13</v>
      </c>
      <c r="X24" s="34">
        <f t="shared" si="2"/>
        <v>0.65789473684210531</v>
      </c>
      <c r="Y24" s="9"/>
    </row>
    <row r="25" spans="1:25" ht="19.5">
      <c r="A25" s="81" t="s">
        <v>56</v>
      </c>
      <c r="B25" s="8" t="s">
        <v>57</v>
      </c>
      <c r="C25" s="85" t="s">
        <v>13</v>
      </c>
      <c r="D25" s="9">
        <v>19</v>
      </c>
      <c r="E25" s="9">
        <f t="shared" si="6"/>
        <v>15</v>
      </c>
      <c r="F25" s="7">
        <v>4</v>
      </c>
      <c r="G25" s="33">
        <f t="shared" si="3"/>
        <v>0.78947368421052633</v>
      </c>
      <c r="H25" s="86">
        <f>(E25+E26+E27+E28+E29+E30+E31+E32+E33+E34)/(D25+D26+D27+D28+D29+D30+D31+D32+D33+D34)</f>
        <v>0.36458333333333331</v>
      </c>
      <c r="I25" s="81"/>
      <c r="J25" s="8" t="s">
        <v>106</v>
      </c>
      <c r="K25" s="85"/>
      <c r="L25" s="9">
        <v>7</v>
      </c>
      <c r="M25" s="9">
        <f t="shared" si="4"/>
        <v>7</v>
      </c>
      <c r="N25" s="9">
        <v>0</v>
      </c>
      <c r="O25" s="12">
        <f t="shared" si="5"/>
        <v>1</v>
      </c>
      <c r="P25" s="86"/>
      <c r="Q25" s="93"/>
      <c r="R25" s="20" t="s">
        <v>188</v>
      </c>
      <c r="S25" s="37" t="s">
        <v>167</v>
      </c>
      <c r="T25" s="27" t="s">
        <v>168</v>
      </c>
      <c r="U25" s="27">
        <v>69</v>
      </c>
      <c r="V25" s="27">
        <f t="shared" si="7"/>
        <v>65</v>
      </c>
      <c r="W25" s="27">
        <v>4</v>
      </c>
      <c r="X25" s="12">
        <f t="shared" si="2"/>
        <v>0.94202898550724634</v>
      </c>
      <c r="Y25" s="9"/>
    </row>
    <row r="26" spans="1:25" ht="19.5">
      <c r="A26" s="81"/>
      <c r="B26" s="8" t="s">
        <v>58</v>
      </c>
      <c r="C26" s="85"/>
      <c r="D26" s="9">
        <v>32</v>
      </c>
      <c r="E26" s="9">
        <f t="shared" si="6"/>
        <v>1</v>
      </c>
      <c r="F26" s="7">
        <v>31</v>
      </c>
      <c r="G26" s="33">
        <f t="shared" si="3"/>
        <v>3.125E-2</v>
      </c>
      <c r="H26" s="86"/>
      <c r="I26" s="81"/>
      <c r="J26" s="8" t="s">
        <v>105</v>
      </c>
      <c r="K26" s="85"/>
      <c r="L26" s="9">
        <v>14</v>
      </c>
      <c r="M26" s="9">
        <f t="shared" si="4"/>
        <v>12</v>
      </c>
      <c r="N26" s="9">
        <v>2</v>
      </c>
      <c r="O26" s="43">
        <f t="shared" si="5"/>
        <v>0.8571428571428571</v>
      </c>
      <c r="P26" s="86"/>
      <c r="Q26" s="93"/>
      <c r="R26" s="18" t="s">
        <v>190</v>
      </c>
      <c r="S26" s="37" t="s">
        <v>169</v>
      </c>
      <c r="T26" s="32" t="s">
        <v>14</v>
      </c>
      <c r="U26" s="27">
        <v>27</v>
      </c>
      <c r="V26" s="27">
        <f t="shared" si="7"/>
        <v>18</v>
      </c>
      <c r="W26" s="27">
        <v>9</v>
      </c>
      <c r="X26" s="34">
        <f t="shared" si="2"/>
        <v>0.66666666666666663</v>
      </c>
      <c r="Y26" s="9"/>
    </row>
    <row r="27" spans="1:25" ht="19.5" customHeight="1">
      <c r="A27" s="81"/>
      <c r="B27" s="8" t="s">
        <v>59</v>
      </c>
      <c r="C27" s="85"/>
      <c r="D27" s="9">
        <v>11</v>
      </c>
      <c r="E27" s="9">
        <f t="shared" si="6"/>
        <v>9</v>
      </c>
      <c r="F27" s="7">
        <v>2</v>
      </c>
      <c r="G27" s="42">
        <f t="shared" si="3"/>
        <v>0.81818181818181823</v>
      </c>
      <c r="H27" s="86"/>
      <c r="I27" s="101" t="s">
        <v>135</v>
      </c>
      <c r="J27" s="8" t="s">
        <v>43</v>
      </c>
      <c r="K27" s="85" t="s">
        <v>18</v>
      </c>
      <c r="L27" s="9">
        <v>9</v>
      </c>
      <c r="M27" s="9">
        <f t="shared" si="4"/>
        <v>9</v>
      </c>
      <c r="N27" s="9">
        <v>0</v>
      </c>
      <c r="O27" s="10">
        <f t="shared" si="5"/>
        <v>1</v>
      </c>
      <c r="P27" s="90">
        <f>(M27+M28+M29+M30+M31)/(L27+L28+L29+L30+L31)</f>
        <v>0.97037037037037033</v>
      </c>
      <c r="Q27" s="93"/>
      <c r="R27" s="19" t="s">
        <v>186</v>
      </c>
      <c r="S27" s="37" t="s">
        <v>170</v>
      </c>
      <c r="T27" s="32" t="s">
        <v>14</v>
      </c>
      <c r="U27" s="27">
        <v>79</v>
      </c>
      <c r="V27" s="27">
        <f t="shared" si="7"/>
        <v>76</v>
      </c>
      <c r="W27" s="27">
        <v>3</v>
      </c>
      <c r="X27" s="12">
        <f t="shared" si="2"/>
        <v>0.96202531645569622</v>
      </c>
      <c r="Y27" s="9"/>
    </row>
    <row r="28" spans="1:25" ht="19.5" customHeight="1">
      <c r="A28" s="81"/>
      <c r="B28" s="8" t="s">
        <v>60</v>
      </c>
      <c r="C28" s="85"/>
      <c r="D28" s="9">
        <v>11</v>
      </c>
      <c r="E28" s="9">
        <f t="shared" si="6"/>
        <v>9</v>
      </c>
      <c r="F28" s="7">
        <v>2</v>
      </c>
      <c r="G28" s="42">
        <f t="shared" si="3"/>
        <v>0.81818181818181823</v>
      </c>
      <c r="H28" s="86"/>
      <c r="I28" s="100"/>
      <c r="J28" s="8" t="s">
        <v>44</v>
      </c>
      <c r="K28" s="85"/>
      <c r="L28" s="9">
        <v>32</v>
      </c>
      <c r="M28" s="9">
        <f t="shared" si="4"/>
        <v>31</v>
      </c>
      <c r="N28" s="9">
        <v>1</v>
      </c>
      <c r="O28" s="10">
        <f t="shared" si="5"/>
        <v>0.96875</v>
      </c>
      <c r="P28" s="90"/>
      <c r="Q28" s="93"/>
      <c r="R28" s="14"/>
      <c r="S28" s="39" t="s">
        <v>211</v>
      </c>
      <c r="T28" s="40" t="s">
        <v>145</v>
      </c>
      <c r="U28" s="28">
        <v>115</v>
      </c>
      <c r="V28" s="40">
        <f t="shared" si="7"/>
        <v>0</v>
      </c>
      <c r="W28" s="28">
        <v>115</v>
      </c>
      <c r="X28" s="44">
        <f t="shared" si="2"/>
        <v>0</v>
      </c>
      <c r="Y28" s="9"/>
    </row>
    <row r="29" spans="1:25" ht="19.5" customHeight="1">
      <c r="A29" s="81"/>
      <c r="B29" s="8" t="s">
        <v>61</v>
      </c>
      <c r="C29" s="85"/>
      <c r="D29" s="9">
        <v>38</v>
      </c>
      <c r="E29" s="9">
        <f t="shared" si="6"/>
        <v>32</v>
      </c>
      <c r="F29" s="7">
        <v>6</v>
      </c>
      <c r="G29" s="42">
        <f t="shared" si="3"/>
        <v>0.84210526315789469</v>
      </c>
      <c r="H29" s="86"/>
      <c r="I29" s="100"/>
      <c r="J29" s="8" t="s">
        <v>45</v>
      </c>
      <c r="K29" s="85"/>
      <c r="L29" s="9">
        <v>15</v>
      </c>
      <c r="M29" s="9">
        <f t="shared" si="4"/>
        <v>13</v>
      </c>
      <c r="N29" s="9">
        <v>2</v>
      </c>
      <c r="O29" s="10">
        <f t="shared" si="5"/>
        <v>0.8666666666666667</v>
      </c>
      <c r="P29" s="90"/>
      <c r="Q29" s="93"/>
      <c r="R29" s="18" t="s">
        <v>190</v>
      </c>
      <c r="S29" s="37" t="s">
        <v>171</v>
      </c>
      <c r="T29" s="32" t="s">
        <v>14</v>
      </c>
      <c r="U29" s="27">
        <v>78</v>
      </c>
      <c r="V29" s="27">
        <f t="shared" si="7"/>
        <v>0</v>
      </c>
      <c r="W29" s="27">
        <v>78</v>
      </c>
      <c r="X29" s="34">
        <f t="shared" si="2"/>
        <v>0</v>
      </c>
      <c r="Y29" s="9"/>
    </row>
    <row r="30" spans="1:25" ht="19.5" customHeight="1">
      <c r="A30" s="81"/>
      <c r="B30" s="8" t="s">
        <v>62</v>
      </c>
      <c r="C30" s="85"/>
      <c r="D30" s="9">
        <v>13</v>
      </c>
      <c r="E30" s="9">
        <f t="shared" si="6"/>
        <v>10</v>
      </c>
      <c r="F30" s="7">
        <v>3</v>
      </c>
      <c r="G30" s="33">
        <f t="shared" si="3"/>
        <v>0.76923076923076927</v>
      </c>
      <c r="H30" s="86"/>
      <c r="I30" s="100"/>
      <c r="J30" s="8" t="s">
        <v>46</v>
      </c>
      <c r="K30" s="85"/>
      <c r="L30" s="9">
        <v>51</v>
      </c>
      <c r="M30" s="9">
        <f t="shared" si="4"/>
        <v>50</v>
      </c>
      <c r="N30" s="9">
        <v>1</v>
      </c>
      <c r="O30" s="10">
        <f t="shared" si="5"/>
        <v>0.98039215686274506</v>
      </c>
      <c r="P30" s="90"/>
      <c r="Q30" s="93"/>
      <c r="R30" s="20" t="s">
        <v>188</v>
      </c>
      <c r="S30" s="37" t="s">
        <v>172</v>
      </c>
      <c r="T30" s="27" t="s">
        <v>168</v>
      </c>
      <c r="U30" s="27">
        <v>50</v>
      </c>
      <c r="V30" s="27">
        <f t="shared" si="7"/>
        <v>45</v>
      </c>
      <c r="W30" s="27">
        <v>5</v>
      </c>
      <c r="X30" s="43">
        <f t="shared" si="2"/>
        <v>0.9</v>
      </c>
      <c r="Y30" s="9"/>
    </row>
    <row r="31" spans="1:25" ht="19.5" customHeight="1">
      <c r="A31" s="81"/>
      <c r="B31" s="8" t="s">
        <v>63</v>
      </c>
      <c r="C31" s="85"/>
      <c r="D31" s="9">
        <v>53</v>
      </c>
      <c r="E31" s="9">
        <f t="shared" si="6"/>
        <v>0</v>
      </c>
      <c r="F31" s="7">
        <v>53</v>
      </c>
      <c r="G31" s="33">
        <f t="shared" si="3"/>
        <v>0</v>
      </c>
      <c r="H31" s="86"/>
      <c r="I31" s="100"/>
      <c r="J31" s="8" t="s">
        <v>47</v>
      </c>
      <c r="K31" s="85"/>
      <c r="L31" s="9">
        <v>28</v>
      </c>
      <c r="M31" s="9">
        <f t="shared" si="4"/>
        <v>28</v>
      </c>
      <c r="N31" s="9">
        <v>0</v>
      </c>
      <c r="O31" s="10">
        <f t="shared" si="5"/>
        <v>1</v>
      </c>
      <c r="P31" s="90"/>
      <c r="Q31" s="93"/>
      <c r="R31" s="17" t="s">
        <v>192</v>
      </c>
      <c r="S31" s="37" t="s">
        <v>173</v>
      </c>
      <c r="T31" s="27" t="s">
        <v>15</v>
      </c>
      <c r="U31" s="27">
        <v>60</v>
      </c>
      <c r="V31" s="27">
        <f t="shared" si="7"/>
        <v>43</v>
      </c>
      <c r="W31" s="27">
        <v>17</v>
      </c>
      <c r="X31" s="34">
        <f t="shared" si="2"/>
        <v>0.71666666666666667</v>
      </c>
      <c r="Y31" s="9"/>
    </row>
    <row r="32" spans="1:25" ht="19.5" customHeight="1">
      <c r="A32" s="81"/>
      <c r="B32" s="8" t="s">
        <v>64</v>
      </c>
      <c r="C32" s="85"/>
      <c r="D32" s="9">
        <v>72</v>
      </c>
      <c r="E32" s="9">
        <f t="shared" si="6"/>
        <v>0</v>
      </c>
      <c r="F32" s="7">
        <v>72</v>
      </c>
      <c r="G32" s="33">
        <f t="shared" si="3"/>
        <v>0</v>
      </c>
      <c r="H32" s="86"/>
      <c r="I32" s="100" t="s">
        <v>74</v>
      </c>
      <c r="J32" s="8" t="s">
        <v>75</v>
      </c>
      <c r="K32" s="85" t="s">
        <v>16</v>
      </c>
      <c r="L32" s="9">
        <v>48</v>
      </c>
      <c r="M32" s="9">
        <f t="shared" si="4"/>
        <v>45</v>
      </c>
      <c r="N32" s="9">
        <v>3</v>
      </c>
      <c r="O32" s="10">
        <f t="shared" si="5"/>
        <v>0.9375</v>
      </c>
      <c r="P32" s="86">
        <f>(M32+M33+M34+M35+M36+M37+M38)/(L32+L33+L34+L35+L36+L37+L38)</f>
        <v>0.75144508670520227</v>
      </c>
      <c r="Q32" s="93"/>
      <c r="R32" s="19" t="s">
        <v>186</v>
      </c>
      <c r="S32" s="37" t="s">
        <v>174</v>
      </c>
      <c r="T32" s="32" t="s">
        <v>14</v>
      </c>
      <c r="U32" s="27">
        <v>62</v>
      </c>
      <c r="V32" s="27">
        <f t="shared" si="7"/>
        <v>50</v>
      </c>
      <c r="W32" s="27">
        <v>12</v>
      </c>
      <c r="X32" s="43">
        <f t="shared" si="2"/>
        <v>0.80645161290322576</v>
      </c>
      <c r="Y32" s="9"/>
    </row>
    <row r="33" spans="1:25" ht="19.5" customHeight="1">
      <c r="A33" s="81"/>
      <c r="B33" s="8" t="s">
        <v>65</v>
      </c>
      <c r="C33" s="85"/>
      <c r="D33" s="9">
        <v>29</v>
      </c>
      <c r="E33" s="9">
        <f t="shared" si="6"/>
        <v>22</v>
      </c>
      <c r="F33" s="7">
        <v>7</v>
      </c>
      <c r="G33" s="33">
        <f t="shared" si="3"/>
        <v>0.75862068965517238</v>
      </c>
      <c r="H33" s="86"/>
      <c r="I33" s="100"/>
      <c r="J33" s="8" t="s">
        <v>76</v>
      </c>
      <c r="K33" s="85"/>
      <c r="L33" s="9">
        <v>9</v>
      </c>
      <c r="M33" s="9">
        <f t="shared" si="4"/>
        <v>9</v>
      </c>
      <c r="N33" s="9">
        <v>0</v>
      </c>
      <c r="O33" s="42">
        <f t="shared" si="5"/>
        <v>1</v>
      </c>
      <c r="P33" s="86"/>
      <c r="Q33" s="93"/>
      <c r="R33" s="17" t="s">
        <v>192</v>
      </c>
      <c r="S33" s="37" t="s">
        <v>175</v>
      </c>
      <c r="T33" s="27" t="s">
        <v>15</v>
      </c>
      <c r="U33" s="27">
        <v>103</v>
      </c>
      <c r="V33" s="27">
        <f t="shared" si="7"/>
        <v>68</v>
      </c>
      <c r="W33" s="27">
        <v>35</v>
      </c>
      <c r="X33" s="34">
        <f t="shared" si="2"/>
        <v>0.66019417475728159</v>
      </c>
      <c r="Y33" s="9"/>
    </row>
    <row r="34" spans="1:25" ht="19.5" customHeight="1">
      <c r="A34" s="81"/>
      <c r="B34" s="8" t="s">
        <v>66</v>
      </c>
      <c r="C34" s="85"/>
      <c r="D34" s="9">
        <v>10</v>
      </c>
      <c r="E34" s="9">
        <f t="shared" si="6"/>
        <v>7</v>
      </c>
      <c r="F34" s="7">
        <v>3</v>
      </c>
      <c r="G34" s="33">
        <f t="shared" si="3"/>
        <v>0.7</v>
      </c>
      <c r="H34" s="86"/>
      <c r="I34" s="100"/>
      <c r="J34" s="8" t="s">
        <v>77</v>
      </c>
      <c r="K34" s="85"/>
      <c r="L34" s="9">
        <v>45</v>
      </c>
      <c r="M34" s="9">
        <f t="shared" si="4"/>
        <v>32</v>
      </c>
      <c r="N34" s="9">
        <v>13</v>
      </c>
      <c r="O34" s="33">
        <f t="shared" si="5"/>
        <v>0.71111111111111114</v>
      </c>
      <c r="P34" s="86"/>
      <c r="Q34" s="93"/>
      <c r="R34" s="16" t="s">
        <v>189</v>
      </c>
      <c r="S34" s="37" t="s">
        <v>176</v>
      </c>
      <c r="T34" s="27" t="s">
        <v>19</v>
      </c>
      <c r="U34" s="27">
        <v>121</v>
      </c>
      <c r="V34" s="27">
        <f t="shared" si="7"/>
        <v>111</v>
      </c>
      <c r="W34" s="27">
        <v>10</v>
      </c>
      <c r="X34" s="12">
        <f t="shared" si="2"/>
        <v>0.9173553719008265</v>
      </c>
      <c r="Y34" s="9"/>
    </row>
    <row r="35" spans="1:25" ht="19.5" customHeight="1">
      <c r="A35" s="81" t="s">
        <v>121</v>
      </c>
      <c r="B35" s="8" t="s">
        <v>122</v>
      </c>
      <c r="C35" s="85" t="s">
        <v>18</v>
      </c>
      <c r="D35" s="9">
        <v>108</v>
      </c>
      <c r="E35" s="9">
        <f t="shared" si="6"/>
        <v>104</v>
      </c>
      <c r="F35" s="7">
        <v>4</v>
      </c>
      <c r="G35" s="42">
        <f t="shared" si="3"/>
        <v>0.96296296296296291</v>
      </c>
      <c r="H35" s="90">
        <f>(E35+E36+E37+E38+E39+E40+E41+E42+E43+E44+E45+E46+E47)/(D35+D36+D37+D38+D39+D40+D41+D42+D43+D44+D45+D46+D47)</f>
        <v>0.89528795811518325</v>
      </c>
      <c r="I35" s="100"/>
      <c r="J35" s="8" t="s">
        <v>78</v>
      </c>
      <c r="K35" s="85"/>
      <c r="L35" s="9">
        <v>53</v>
      </c>
      <c r="M35" s="9">
        <f t="shared" si="4"/>
        <v>41</v>
      </c>
      <c r="N35" s="9">
        <v>12</v>
      </c>
      <c r="O35" s="33">
        <f t="shared" si="5"/>
        <v>0.77358490566037741</v>
      </c>
      <c r="P35" s="86"/>
      <c r="Q35" s="93"/>
      <c r="R35" s="16" t="s">
        <v>189</v>
      </c>
      <c r="S35" s="37" t="s">
        <v>177</v>
      </c>
      <c r="T35" s="27" t="s">
        <v>19</v>
      </c>
      <c r="U35" s="27">
        <v>104</v>
      </c>
      <c r="V35" s="27">
        <f t="shared" si="7"/>
        <v>93</v>
      </c>
      <c r="W35" s="27">
        <v>11</v>
      </c>
      <c r="X35" s="43">
        <f t="shared" si="2"/>
        <v>0.89423076923076927</v>
      </c>
      <c r="Y35" s="9"/>
    </row>
    <row r="36" spans="1:25" ht="19.5" customHeight="1">
      <c r="A36" s="81"/>
      <c r="B36" s="8" t="s">
        <v>123</v>
      </c>
      <c r="C36" s="85"/>
      <c r="D36" s="9">
        <v>18</v>
      </c>
      <c r="E36" s="9">
        <f t="shared" si="6"/>
        <v>15</v>
      </c>
      <c r="F36" s="7">
        <v>3</v>
      </c>
      <c r="G36" s="42">
        <f t="shared" si="3"/>
        <v>0.83333333333333337</v>
      </c>
      <c r="H36" s="90"/>
      <c r="I36" s="100"/>
      <c r="J36" s="8" t="s">
        <v>79</v>
      </c>
      <c r="K36" s="85"/>
      <c r="L36" s="9">
        <v>109</v>
      </c>
      <c r="M36" s="9">
        <f t="shared" si="4"/>
        <v>92</v>
      </c>
      <c r="N36" s="9">
        <v>17</v>
      </c>
      <c r="O36" s="10">
        <f t="shared" si="5"/>
        <v>0.84403669724770647</v>
      </c>
      <c r="P36" s="86"/>
      <c r="Q36" s="93"/>
      <c r="R36" s="18" t="s">
        <v>190</v>
      </c>
      <c r="S36" s="37" t="s">
        <v>178</v>
      </c>
      <c r="T36" s="32" t="s">
        <v>14</v>
      </c>
      <c r="U36" s="27">
        <v>53</v>
      </c>
      <c r="V36" s="27">
        <f t="shared" si="7"/>
        <v>31</v>
      </c>
      <c r="W36" s="27">
        <v>22</v>
      </c>
      <c r="X36" s="34">
        <f t="shared" si="2"/>
        <v>0.58490566037735847</v>
      </c>
      <c r="Y36" s="9"/>
    </row>
    <row r="37" spans="1:25" ht="19.5" customHeight="1">
      <c r="A37" s="81"/>
      <c r="B37" s="8" t="s">
        <v>124</v>
      </c>
      <c r="C37" s="85"/>
      <c r="D37" s="9">
        <v>64</v>
      </c>
      <c r="E37" s="9">
        <f t="shared" si="6"/>
        <v>50</v>
      </c>
      <c r="F37" s="7">
        <v>14</v>
      </c>
      <c r="G37" s="33">
        <f t="shared" si="3"/>
        <v>0.78125</v>
      </c>
      <c r="H37" s="90"/>
      <c r="I37" s="100"/>
      <c r="J37" s="8" t="s">
        <v>80</v>
      </c>
      <c r="K37" s="85"/>
      <c r="L37" s="9">
        <v>32</v>
      </c>
      <c r="M37" s="9">
        <f t="shared" si="4"/>
        <v>8</v>
      </c>
      <c r="N37" s="9">
        <v>24</v>
      </c>
      <c r="O37" s="33">
        <f t="shared" si="5"/>
        <v>0.25</v>
      </c>
      <c r="P37" s="86"/>
      <c r="Q37" s="93"/>
      <c r="R37" s="20" t="s">
        <v>188</v>
      </c>
      <c r="S37" s="37" t="s">
        <v>179</v>
      </c>
      <c r="T37" s="27" t="s">
        <v>168</v>
      </c>
      <c r="U37" s="27">
        <v>81</v>
      </c>
      <c r="V37" s="27">
        <f t="shared" si="7"/>
        <v>73</v>
      </c>
      <c r="W37" s="27">
        <v>8</v>
      </c>
      <c r="X37" s="12">
        <f t="shared" si="2"/>
        <v>0.90123456790123457</v>
      </c>
      <c r="Y37" s="9"/>
    </row>
    <row r="38" spans="1:25" ht="19.5" customHeight="1">
      <c r="A38" s="81"/>
      <c r="B38" s="8" t="s">
        <v>125</v>
      </c>
      <c r="C38" s="85"/>
      <c r="D38" s="9">
        <v>35</v>
      </c>
      <c r="E38" s="9">
        <f t="shared" si="6"/>
        <v>32</v>
      </c>
      <c r="F38" s="7">
        <v>3</v>
      </c>
      <c r="G38" s="10">
        <f t="shared" si="3"/>
        <v>0.91428571428571426</v>
      </c>
      <c r="H38" s="90"/>
      <c r="I38" s="100"/>
      <c r="J38" s="8" t="s">
        <v>81</v>
      </c>
      <c r="K38" s="85"/>
      <c r="L38" s="9">
        <v>50</v>
      </c>
      <c r="M38" s="9">
        <f t="shared" si="4"/>
        <v>33</v>
      </c>
      <c r="N38" s="9">
        <v>17</v>
      </c>
      <c r="O38" s="33">
        <f t="shared" si="5"/>
        <v>0.66</v>
      </c>
      <c r="P38" s="86"/>
      <c r="Q38" s="93"/>
      <c r="R38" s="20" t="s">
        <v>188</v>
      </c>
      <c r="S38" s="37" t="s">
        <v>180</v>
      </c>
      <c r="T38" s="27" t="s">
        <v>168</v>
      </c>
      <c r="U38" s="27">
        <v>85</v>
      </c>
      <c r="V38" s="27">
        <f t="shared" si="7"/>
        <v>83</v>
      </c>
      <c r="W38" s="27">
        <v>2</v>
      </c>
      <c r="X38" s="12">
        <f t="shared" si="2"/>
        <v>0.97647058823529409</v>
      </c>
      <c r="Y38" s="9"/>
    </row>
    <row r="39" spans="1:25" ht="19.5" customHeight="1">
      <c r="A39" s="81"/>
      <c r="B39" s="8" t="s">
        <v>126</v>
      </c>
      <c r="C39" s="85"/>
      <c r="D39" s="9">
        <v>46</v>
      </c>
      <c r="E39" s="9">
        <f t="shared" si="6"/>
        <v>40</v>
      </c>
      <c r="F39" s="7">
        <v>6</v>
      </c>
      <c r="G39" s="10">
        <f t="shared" si="3"/>
        <v>0.86956521739130432</v>
      </c>
      <c r="H39" s="90"/>
      <c r="I39" s="100" t="s">
        <v>136</v>
      </c>
      <c r="J39" s="8" t="s">
        <v>137</v>
      </c>
      <c r="K39" s="91" t="s">
        <v>228</v>
      </c>
      <c r="L39" s="9">
        <v>21</v>
      </c>
      <c r="M39" s="9">
        <f t="shared" si="4"/>
        <v>0</v>
      </c>
      <c r="N39" s="9">
        <v>21</v>
      </c>
      <c r="O39" s="33">
        <f t="shared" si="5"/>
        <v>0</v>
      </c>
      <c r="P39" s="86">
        <f>(M39+M40+M41+M42+M43)/(L39+L40+L41+L42+L43)</f>
        <v>0</v>
      </c>
      <c r="Q39" s="93"/>
      <c r="R39" s="16" t="s">
        <v>189</v>
      </c>
      <c r="S39" s="37" t="s">
        <v>181</v>
      </c>
      <c r="T39" s="27" t="s">
        <v>19</v>
      </c>
      <c r="U39" s="27">
        <v>39</v>
      </c>
      <c r="V39" s="27">
        <f t="shared" si="7"/>
        <v>39</v>
      </c>
      <c r="W39" s="27">
        <v>0</v>
      </c>
      <c r="X39" s="12">
        <f t="shared" si="2"/>
        <v>1</v>
      </c>
      <c r="Y39" s="9"/>
    </row>
    <row r="40" spans="1:25" ht="19.5" customHeight="1">
      <c r="A40" s="81"/>
      <c r="B40" s="8" t="s">
        <v>127</v>
      </c>
      <c r="C40" s="85"/>
      <c r="D40" s="9">
        <v>67</v>
      </c>
      <c r="E40" s="9">
        <f t="shared" si="6"/>
        <v>62</v>
      </c>
      <c r="F40" s="7">
        <v>5</v>
      </c>
      <c r="G40" s="10">
        <f t="shared" si="3"/>
        <v>0.92537313432835822</v>
      </c>
      <c r="H40" s="90"/>
      <c r="I40" s="100"/>
      <c r="J40" s="8" t="s">
        <v>61</v>
      </c>
      <c r="K40" s="85"/>
      <c r="L40" s="9">
        <v>19</v>
      </c>
      <c r="M40" s="9">
        <f t="shared" si="4"/>
        <v>0</v>
      </c>
      <c r="N40" s="9">
        <v>19</v>
      </c>
      <c r="O40" s="33">
        <f t="shared" si="5"/>
        <v>0</v>
      </c>
      <c r="P40" s="86"/>
      <c r="Q40" s="94"/>
      <c r="R40" s="5" t="s">
        <v>191</v>
      </c>
      <c r="S40" s="37" t="s">
        <v>182</v>
      </c>
      <c r="T40" s="27" t="s">
        <v>15</v>
      </c>
      <c r="U40" s="27">
        <v>57</v>
      </c>
      <c r="V40" s="27">
        <f t="shared" si="7"/>
        <v>37</v>
      </c>
      <c r="W40" s="27">
        <v>20</v>
      </c>
      <c r="X40" s="34">
        <f t="shared" si="2"/>
        <v>0.64912280701754388</v>
      </c>
      <c r="Y40" s="9"/>
    </row>
    <row r="41" spans="1:25" ht="19.5" customHeight="1">
      <c r="A41" s="81"/>
      <c r="B41" s="8" t="s">
        <v>128</v>
      </c>
      <c r="C41" s="85"/>
      <c r="D41" s="9">
        <v>38</v>
      </c>
      <c r="E41" s="9">
        <f t="shared" si="6"/>
        <v>37</v>
      </c>
      <c r="F41" s="7">
        <v>1</v>
      </c>
      <c r="G41" s="10">
        <f t="shared" si="3"/>
        <v>0.97368421052631582</v>
      </c>
      <c r="H41" s="90"/>
      <c r="I41" s="100"/>
      <c r="J41" s="8" t="s">
        <v>138</v>
      </c>
      <c r="K41" s="85"/>
      <c r="L41" s="9">
        <v>77</v>
      </c>
      <c r="M41" s="9">
        <f t="shared" si="4"/>
        <v>0</v>
      </c>
      <c r="N41" s="9">
        <v>77</v>
      </c>
      <c r="O41" s="33">
        <f t="shared" si="5"/>
        <v>0</v>
      </c>
      <c r="P41" s="86"/>
      <c r="Q41" s="85" t="s">
        <v>8</v>
      </c>
      <c r="R41" s="85"/>
      <c r="S41" s="85"/>
      <c r="T41" s="85"/>
      <c r="U41" s="2">
        <f>SUM(U3:U40)</f>
        <v>2841</v>
      </c>
      <c r="V41" s="2">
        <f t="shared" ref="V41:W41" si="8">SUM(V3:V40)</f>
        <v>1889</v>
      </c>
      <c r="W41" s="2">
        <f t="shared" si="8"/>
        <v>952</v>
      </c>
      <c r="X41" s="2"/>
      <c r="Y41" s="2"/>
    </row>
    <row r="42" spans="1:25" ht="19.5" customHeight="1">
      <c r="A42" s="81"/>
      <c r="B42" s="8" t="s">
        <v>129</v>
      </c>
      <c r="C42" s="85"/>
      <c r="D42" s="9">
        <v>47</v>
      </c>
      <c r="E42" s="9">
        <f t="shared" si="6"/>
        <v>38</v>
      </c>
      <c r="F42" s="9">
        <v>9</v>
      </c>
      <c r="G42" s="42">
        <f t="shared" si="3"/>
        <v>0.80851063829787229</v>
      </c>
      <c r="H42" s="90"/>
      <c r="I42" s="100"/>
      <c r="J42" s="8" t="s">
        <v>139</v>
      </c>
      <c r="K42" s="85"/>
      <c r="L42" s="9">
        <v>21</v>
      </c>
      <c r="M42" s="9">
        <f t="shared" si="4"/>
        <v>0</v>
      </c>
      <c r="N42" s="9">
        <v>21</v>
      </c>
      <c r="O42" s="33">
        <f t="shared" si="5"/>
        <v>0</v>
      </c>
      <c r="P42" s="86"/>
    </row>
    <row r="43" spans="1:25" ht="19.5" customHeight="1">
      <c r="A43" s="81"/>
      <c r="B43" s="8" t="s">
        <v>130</v>
      </c>
      <c r="C43" s="85"/>
      <c r="D43" s="9">
        <v>11</v>
      </c>
      <c r="E43" s="9">
        <f t="shared" si="6"/>
        <v>9</v>
      </c>
      <c r="F43" s="9">
        <v>2</v>
      </c>
      <c r="G43" s="10">
        <f t="shared" si="3"/>
        <v>0.81818181818181823</v>
      </c>
      <c r="H43" s="90"/>
      <c r="I43" s="100"/>
      <c r="J43" s="8" t="s">
        <v>140</v>
      </c>
      <c r="K43" s="85"/>
      <c r="L43" s="9">
        <v>20</v>
      </c>
      <c r="M43" s="9">
        <f t="shared" si="4"/>
        <v>0</v>
      </c>
      <c r="N43" s="9">
        <v>20</v>
      </c>
      <c r="O43" s="33">
        <f t="shared" si="5"/>
        <v>0</v>
      </c>
      <c r="P43" s="86"/>
      <c r="Q43" s="77" t="s">
        <v>183</v>
      </c>
      <c r="R43" s="77"/>
      <c r="S43" s="77" t="s">
        <v>184</v>
      </c>
      <c r="T43" s="77"/>
      <c r="U43" s="77" t="s">
        <v>185</v>
      </c>
      <c r="V43" s="77"/>
      <c r="W43" s="81" t="s">
        <v>204</v>
      </c>
      <c r="X43" s="81"/>
      <c r="Y43" s="81"/>
    </row>
    <row r="44" spans="1:25" ht="19.5" customHeight="1">
      <c r="A44" s="81"/>
      <c r="B44" s="8" t="s">
        <v>131</v>
      </c>
      <c r="C44" s="85"/>
      <c r="D44" s="9">
        <v>8</v>
      </c>
      <c r="E44" s="9">
        <f t="shared" si="6"/>
        <v>7</v>
      </c>
      <c r="F44" s="9">
        <v>1</v>
      </c>
      <c r="G44" s="10">
        <f t="shared" si="3"/>
        <v>0.875</v>
      </c>
      <c r="H44" s="90"/>
      <c r="I44" s="100" t="s">
        <v>92</v>
      </c>
      <c r="J44" s="8" t="s">
        <v>93</v>
      </c>
      <c r="K44" s="85" t="s">
        <v>16</v>
      </c>
      <c r="L44" s="9">
        <v>54</v>
      </c>
      <c r="M44" s="9">
        <f t="shared" si="4"/>
        <v>41</v>
      </c>
      <c r="N44" s="9">
        <v>13</v>
      </c>
      <c r="O44" s="33">
        <f t="shared" si="5"/>
        <v>0.7592592592592593</v>
      </c>
      <c r="P44" s="86">
        <f>(M44+M45+M46+M47+M48+M49)/(L44+L45+L46+L47+L48+L49)</f>
        <v>0.77859778597785978</v>
      </c>
      <c r="Q44" s="77"/>
      <c r="R44" s="77"/>
      <c r="S44" s="77"/>
      <c r="T44" s="77"/>
      <c r="U44" s="77"/>
      <c r="V44" s="77"/>
      <c r="W44" s="81"/>
      <c r="X44" s="81"/>
      <c r="Y44" s="81"/>
    </row>
    <row r="45" spans="1:25" ht="26.25" customHeight="1">
      <c r="A45" s="81"/>
      <c r="B45" s="8" t="s">
        <v>132</v>
      </c>
      <c r="C45" s="85"/>
      <c r="D45" s="9">
        <v>31</v>
      </c>
      <c r="E45" s="9">
        <f t="shared" si="6"/>
        <v>25</v>
      </c>
      <c r="F45" s="9">
        <v>6</v>
      </c>
      <c r="G45" s="42">
        <f t="shared" si="3"/>
        <v>0.80645161290322576</v>
      </c>
      <c r="H45" s="90"/>
      <c r="I45" s="100"/>
      <c r="J45" s="8" t="s">
        <v>94</v>
      </c>
      <c r="K45" s="85"/>
      <c r="L45" s="9">
        <v>37</v>
      </c>
      <c r="M45" s="9">
        <f t="shared" si="4"/>
        <v>33</v>
      </c>
      <c r="N45" s="9">
        <v>4</v>
      </c>
      <c r="O45" s="42">
        <f t="shared" si="5"/>
        <v>0.89189189189189189</v>
      </c>
      <c r="P45" s="86"/>
      <c r="Q45" s="75">
        <f>D50+L50+U41</f>
        <v>6863</v>
      </c>
      <c r="R45" s="76"/>
      <c r="S45" s="75">
        <f>E50+M50+V41</f>
        <v>4449</v>
      </c>
      <c r="T45" s="76"/>
      <c r="U45" s="108">
        <f>S45/Q45</f>
        <v>0.64825877895963868</v>
      </c>
      <c r="V45" s="109"/>
      <c r="W45" s="78"/>
      <c r="X45" s="79"/>
      <c r="Y45" s="80"/>
    </row>
    <row r="46" spans="1:25" ht="24.75" customHeight="1">
      <c r="A46" s="81"/>
      <c r="B46" s="8" t="s">
        <v>133</v>
      </c>
      <c r="C46" s="85"/>
      <c r="D46" s="9">
        <v>21</v>
      </c>
      <c r="E46" s="9">
        <f t="shared" si="6"/>
        <v>20</v>
      </c>
      <c r="F46" s="9">
        <v>1</v>
      </c>
      <c r="G46" s="10">
        <f t="shared" si="3"/>
        <v>0.95238095238095233</v>
      </c>
      <c r="H46" s="90"/>
      <c r="I46" s="100"/>
      <c r="J46" s="8" t="s">
        <v>95</v>
      </c>
      <c r="K46" s="85"/>
      <c r="L46" s="9">
        <v>23</v>
      </c>
      <c r="M46" s="9">
        <f t="shared" si="4"/>
        <v>21</v>
      </c>
      <c r="N46" s="9">
        <v>2</v>
      </c>
      <c r="O46" s="10">
        <f t="shared" si="5"/>
        <v>0.91304347826086951</v>
      </c>
      <c r="P46" s="86"/>
      <c r="Q46" s="75" t="s">
        <v>183</v>
      </c>
      <c r="R46" s="76"/>
      <c r="S46" s="75" t="s">
        <v>184</v>
      </c>
      <c r="T46" s="76"/>
      <c r="U46" s="75" t="s">
        <v>185</v>
      </c>
      <c r="V46" s="76"/>
      <c r="W46" s="78" t="s">
        <v>209</v>
      </c>
      <c r="X46" s="79"/>
      <c r="Y46" s="80"/>
    </row>
    <row r="47" spans="1:25" ht="19.5" customHeight="1">
      <c r="A47" s="81"/>
      <c r="B47" s="8" t="s">
        <v>134</v>
      </c>
      <c r="C47" s="85"/>
      <c r="D47" s="9">
        <v>79</v>
      </c>
      <c r="E47" s="9">
        <f t="shared" si="6"/>
        <v>74</v>
      </c>
      <c r="F47" s="9">
        <v>5</v>
      </c>
      <c r="G47" s="10">
        <f t="shared" si="3"/>
        <v>0.93670886075949367</v>
      </c>
      <c r="H47" s="90"/>
      <c r="I47" s="100"/>
      <c r="J47" s="8" t="s">
        <v>96</v>
      </c>
      <c r="K47" s="85"/>
      <c r="L47" s="9">
        <v>97</v>
      </c>
      <c r="M47" s="9">
        <f t="shared" si="4"/>
        <v>64</v>
      </c>
      <c r="N47" s="9">
        <v>33</v>
      </c>
      <c r="O47" s="33">
        <f t="shared" si="5"/>
        <v>0.65979381443298968</v>
      </c>
      <c r="P47" s="86"/>
      <c r="Q47" s="81">
        <f>D50+L50+U41-D48-D49-U4-U7-U13-U28</f>
        <v>6277</v>
      </c>
      <c r="R47" s="81"/>
      <c r="S47" s="77">
        <f>E50+M50+V41</f>
        <v>4449</v>
      </c>
      <c r="T47" s="77"/>
      <c r="U47" s="102">
        <f>S47/Q47</f>
        <v>0.70877807870001597</v>
      </c>
      <c r="V47" s="103"/>
      <c r="W47" s="72" t="s">
        <v>213</v>
      </c>
      <c r="X47" s="72"/>
      <c r="Y47" s="72"/>
    </row>
    <row r="48" spans="1:25" ht="19.5" customHeight="1">
      <c r="A48" s="87" t="s">
        <v>3</v>
      </c>
      <c r="B48" s="88"/>
      <c r="C48" s="89"/>
      <c r="D48" s="41">
        <v>132</v>
      </c>
      <c r="E48" s="41">
        <f t="shared" si="6"/>
        <v>0</v>
      </c>
      <c r="F48" s="41">
        <v>132</v>
      </c>
      <c r="G48" s="10">
        <f t="shared" si="3"/>
        <v>0</v>
      </c>
      <c r="H48" s="12" t="e">
        <f t="shared" si="3"/>
        <v>#DIV/0!</v>
      </c>
      <c r="I48" s="100"/>
      <c r="J48" s="8" t="s">
        <v>97</v>
      </c>
      <c r="K48" s="85"/>
      <c r="L48" s="9">
        <v>35</v>
      </c>
      <c r="M48" s="9">
        <f t="shared" si="4"/>
        <v>28</v>
      </c>
      <c r="N48" s="9">
        <v>7</v>
      </c>
      <c r="O48" s="42">
        <f t="shared" si="5"/>
        <v>0.8</v>
      </c>
      <c r="P48" s="86"/>
      <c r="Q48" s="81"/>
      <c r="R48" s="81"/>
      <c r="S48" s="77"/>
      <c r="T48" s="77"/>
      <c r="U48" s="104"/>
      <c r="V48" s="105"/>
      <c r="W48" s="72"/>
      <c r="X48" s="72"/>
      <c r="Y48" s="72"/>
    </row>
    <row r="49" spans="1:25" ht="19.5" customHeight="1">
      <c r="A49" s="87" t="s">
        <v>5</v>
      </c>
      <c r="B49" s="88"/>
      <c r="C49" s="89"/>
      <c r="D49" s="41">
        <v>49</v>
      </c>
      <c r="E49" s="41">
        <f t="shared" si="6"/>
        <v>0</v>
      </c>
      <c r="F49" s="41">
        <v>49</v>
      </c>
      <c r="G49" s="10">
        <f t="shared" si="3"/>
        <v>0</v>
      </c>
      <c r="H49" s="12" t="e">
        <f t="shared" si="3"/>
        <v>#DIV/0!</v>
      </c>
      <c r="I49" s="100"/>
      <c r="J49" s="8" t="s">
        <v>98</v>
      </c>
      <c r="K49" s="85"/>
      <c r="L49" s="9">
        <v>25</v>
      </c>
      <c r="M49" s="9">
        <f t="shared" si="4"/>
        <v>24</v>
      </c>
      <c r="N49" s="9">
        <v>1</v>
      </c>
      <c r="O49" s="42">
        <f t="shared" si="5"/>
        <v>0.96</v>
      </c>
      <c r="P49" s="86"/>
      <c r="Q49" s="81"/>
      <c r="R49" s="81"/>
      <c r="S49" s="77"/>
      <c r="T49" s="77"/>
      <c r="U49" s="106"/>
      <c r="V49" s="107"/>
      <c r="W49" s="72"/>
      <c r="X49" s="72"/>
      <c r="Y49" s="72"/>
    </row>
    <row r="50" spans="1:25" ht="19.5" customHeight="1">
      <c r="A50" s="81" t="s">
        <v>8</v>
      </c>
      <c r="B50" s="81"/>
      <c r="C50" s="81"/>
      <c r="D50" s="9">
        <f>SUM(D3:D49)</f>
        <v>2380</v>
      </c>
      <c r="E50" s="9">
        <f t="shared" ref="E50:F50" si="9">SUM(E3:E49)</f>
        <v>1450</v>
      </c>
      <c r="F50" s="9">
        <f t="shared" si="9"/>
        <v>930</v>
      </c>
      <c r="G50" s="35"/>
      <c r="H50" s="36"/>
      <c r="I50" s="82" t="s">
        <v>8</v>
      </c>
      <c r="J50" s="83"/>
      <c r="K50" s="84"/>
      <c r="L50" s="9">
        <f>SUM(L3:L49)</f>
        <v>1642</v>
      </c>
      <c r="M50" s="9">
        <f>SUM(M3:M49)</f>
        <v>1110</v>
      </c>
      <c r="N50" s="9">
        <f>SUM(N3:N49)</f>
        <v>532</v>
      </c>
      <c r="O50" s="9"/>
      <c r="P50" s="9"/>
    </row>
    <row r="52" spans="1:25">
      <c r="B52" s="99" t="s">
        <v>216</v>
      </c>
      <c r="C52" s="99"/>
      <c r="J52" s="99" t="s">
        <v>217</v>
      </c>
      <c r="K52" s="99"/>
      <c r="Q52" s="99" t="s">
        <v>218</v>
      </c>
      <c r="R52" s="99"/>
    </row>
    <row r="53" spans="1:25">
      <c r="B53" s="99"/>
      <c r="C53" s="99"/>
      <c r="J53" s="99"/>
      <c r="K53" s="99"/>
      <c r="Q53" s="99"/>
      <c r="R53" s="99"/>
    </row>
  </sheetData>
  <mergeCells count="65">
    <mergeCell ref="B52:C53"/>
    <mergeCell ref="J52:K53"/>
    <mergeCell ref="Q52:R53"/>
    <mergeCell ref="A1:Y1"/>
    <mergeCell ref="A3:A7"/>
    <mergeCell ref="C3:C7"/>
    <mergeCell ref="H3:H7"/>
    <mergeCell ref="I3:I8"/>
    <mergeCell ref="K3:K8"/>
    <mergeCell ref="P3:P8"/>
    <mergeCell ref="Q3:Q40"/>
    <mergeCell ref="A8:A16"/>
    <mergeCell ref="C8:C16"/>
    <mergeCell ref="H8:H16"/>
    <mergeCell ref="I9:I15"/>
    <mergeCell ref="K9:K15"/>
    <mergeCell ref="P9:P15"/>
    <mergeCell ref="I16:I22"/>
    <mergeCell ref="K16:K22"/>
    <mergeCell ref="P16:P22"/>
    <mergeCell ref="P23:P26"/>
    <mergeCell ref="K23:K26"/>
    <mergeCell ref="A25:A34"/>
    <mergeCell ref="C25:C34"/>
    <mergeCell ref="H25:H34"/>
    <mergeCell ref="I27:I31"/>
    <mergeCell ref="A17:A24"/>
    <mergeCell ref="C17:C24"/>
    <mergeCell ref="H17:H24"/>
    <mergeCell ref="I23:I26"/>
    <mergeCell ref="A35:A47"/>
    <mergeCell ref="C35:C47"/>
    <mergeCell ref="H35:H47"/>
    <mergeCell ref="I39:I43"/>
    <mergeCell ref="K39:K43"/>
    <mergeCell ref="W43:Y44"/>
    <mergeCell ref="K27:K31"/>
    <mergeCell ref="P27:P31"/>
    <mergeCell ref="I32:I38"/>
    <mergeCell ref="K32:K38"/>
    <mergeCell ref="P32:P38"/>
    <mergeCell ref="Q45:R45"/>
    <mergeCell ref="S45:T45"/>
    <mergeCell ref="U45:V45"/>
    <mergeCell ref="P39:P43"/>
    <mergeCell ref="Q41:T41"/>
    <mergeCell ref="Q43:R44"/>
    <mergeCell ref="S43:T44"/>
    <mergeCell ref="U43:V44"/>
    <mergeCell ref="A48:C48"/>
    <mergeCell ref="A49:C49"/>
    <mergeCell ref="A50:C50"/>
    <mergeCell ref="I50:K50"/>
    <mergeCell ref="W45:Y45"/>
    <mergeCell ref="Q46:R46"/>
    <mergeCell ref="S46:T46"/>
    <mergeCell ref="U46:V46"/>
    <mergeCell ref="W46:Y46"/>
    <mergeCell ref="Q47:R49"/>
    <mergeCell ref="S47:T49"/>
    <mergeCell ref="U47:V49"/>
    <mergeCell ref="W47:Y49"/>
    <mergeCell ref="I44:I49"/>
    <mergeCell ref="K44:K49"/>
    <mergeCell ref="P44:P49"/>
  </mergeCells>
  <phoneticPr fontId="1" type="noConversion"/>
  <pageMargins left="0.23622047244094491" right="0.23622047244094491" top="0.35433070866141736" bottom="0.35433070866141736" header="0.31496062992125984" footer="0.31496062992125984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74095-815B-464D-88F0-DA95BF882CD3}">
  <sheetPr>
    <pageSetUpPr fitToPage="1"/>
  </sheetPr>
  <dimension ref="A1:Y53"/>
  <sheetViews>
    <sheetView topLeftCell="A2" zoomScale="55" zoomScaleNormal="55" workbookViewId="0">
      <selection activeCell="K44" sqref="K44:K49"/>
    </sheetView>
  </sheetViews>
  <sheetFormatPr defaultColWidth="8.875" defaultRowHeight="15.75"/>
  <cols>
    <col min="1" max="1" width="12.375" style="1" customWidth="1"/>
    <col min="2" max="2" width="10.875" style="1" customWidth="1"/>
    <col min="3" max="3" width="8.25" style="1" customWidth="1"/>
    <col min="4" max="5" width="10.375" style="1" customWidth="1"/>
    <col min="6" max="6" width="9.5" style="1" bestFit="1" customWidth="1"/>
    <col min="7" max="7" width="14.75" style="1" bestFit="1" customWidth="1"/>
    <col min="8" max="8" width="14.375" style="1" customWidth="1"/>
    <col min="9" max="9" width="11" style="1" customWidth="1"/>
    <col min="10" max="10" width="9.25" style="1" customWidth="1"/>
    <col min="11" max="11" width="8.875" style="1"/>
    <col min="12" max="12" width="10.375" style="1" customWidth="1"/>
    <col min="13" max="14" width="9.125" style="1" bestFit="1" customWidth="1"/>
    <col min="15" max="15" width="16.25" style="1" customWidth="1"/>
    <col min="16" max="16" width="14.75" style="1" customWidth="1"/>
    <col min="17" max="17" width="12.375" style="1" customWidth="1"/>
    <col min="18" max="18" width="10.875" style="1" customWidth="1"/>
    <col min="19" max="19" width="8.25" style="1" customWidth="1"/>
    <col min="20" max="21" width="10.375" style="1" customWidth="1"/>
    <col min="22" max="22" width="9.5" style="1" bestFit="1" customWidth="1"/>
    <col min="23" max="23" width="11" style="1" customWidth="1"/>
    <col min="24" max="24" width="14.75" style="1" bestFit="1" customWidth="1"/>
    <col min="25" max="25" width="15.875" style="1" customWidth="1"/>
    <col min="26" max="16384" width="8.875" style="1"/>
  </cols>
  <sheetData>
    <row r="1" spans="1:25" ht="61.5" customHeight="1">
      <c r="A1" s="95" t="s">
        <v>215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5" ht="45" customHeight="1">
      <c r="A2" s="21" t="s">
        <v>0</v>
      </c>
      <c r="B2" s="21" t="s">
        <v>7</v>
      </c>
      <c r="C2" s="21" t="s">
        <v>12</v>
      </c>
      <c r="D2" s="22" t="s">
        <v>202</v>
      </c>
      <c r="E2" s="22" t="s">
        <v>201</v>
      </c>
      <c r="F2" s="23" t="s">
        <v>11</v>
      </c>
      <c r="G2" s="24" t="s">
        <v>9</v>
      </c>
      <c r="H2" s="24" t="s">
        <v>10</v>
      </c>
      <c r="I2" s="21" t="s">
        <v>0</v>
      </c>
      <c r="J2" s="21" t="s">
        <v>7</v>
      </c>
      <c r="K2" s="21" t="s">
        <v>12</v>
      </c>
      <c r="L2" s="22" t="s">
        <v>202</v>
      </c>
      <c r="M2" s="22" t="s">
        <v>201</v>
      </c>
      <c r="N2" s="23" t="s">
        <v>11</v>
      </c>
      <c r="O2" s="24" t="s">
        <v>9</v>
      </c>
      <c r="P2" s="24" t="s">
        <v>10</v>
      </c>
      <c r="Q2" s="21" t="s">
        <v>0</v>
      </c>
      <c r="R2" s="21" t="s">
        <v>1</v>
      </c>
      <c r="S2" s="21" t="s">
        <v>7</v>
      </c>
      <c r="T2" s="21" t="s">
        <v>12</v>
      </c>
      <c r="U2" s="22" t="s">
        <v>202</v>
      </c>
      <c r="V2" s="22" t="s">
        <v>201</v>
      </c>
      <c r="W2" s="23" t="s">
        <v>11</v>
      </c>
      <c r="X2" s="24" t="s">
        <v>9</v>
      </c>
      <c r="Y2" s="24" t="s">
        <v>10</v>
      </c>
    </row>
    <row r="3" spans="1:25" ht="19.5">
      <c r="A3" s="98" t="s">
        <v>2</v>
      </c>
      <c r="B3" s="8" t="s">
        <v>108</v>
      </c>
      <c r="C3" s="91" t="s">
        <v>14</v>
      </c>
      <c r="D3" s="7">
        <v>41</v>
      </c>
      <c r="E3" s="9">
        <f t="shared" ref="E3:E7" si="0">D3-F3</f>
        <v>26</v>
      </c>
      <c r="F3" s="7">
        <v>15</v>
      </c>
      <c r="G3" s="42">
        <f>E3/D3</f>
        <v>0.63414634146341464</v>
      </c>
      <c r="H3" s="121">
        <f>(E3+E4+E5+E6+E7)/(D3+D4+D5+D6+D7)</f>
        <v>0.46</v>
      </c>
      <c r="I3" s="122" t="s">
        <v>67</v>
      </c>
      <c r="J3" s="38" t="s">
        <v>68</v>
      </c>
      <c r="K3" s="119" t="s">
        <v>13</v>
      </c>
      <c r="L3" s="27">
        <v>28</v>
      </c>
      <c r="M3" s="27">
        <f>L3-N3</f>
        <v>28</v>
      </c>
      <c r="N3" s="27">
        <v>0</v>
      </c>
      <c r="O3" s="43">
        <f>M3/L3</f>
        <v>1</v>
      </c>
      <c r="P3" s="121">
        <f>(M3+M4+M5+M6+M7+M8)/(L3+L4+L5+L6+L7+L8)</f>
        <v>0.82352941176470584</v>
      </c>
      <c r="Q3" s="92" t="s">
        <v>206</v>
      </c>
      <c r="R3" s="13" t="s">
        <v>187</v>
      </c>
      <c r="S3" s="37" t="s">
        <v>143</v>
      </c>
      <c r="T3" s="27" t="s">
        <v>18</v>
      </c>
      <c r="U3" s="27">
        <v>48</v>
      </c>
      <c r="V3" s="27">
        <f t="shared" ref="V3:V16" si="1">U3-W3</f>
        <v>42</v>
      </c>
      <c r="W3" s="27">
        <v>6</v>
      </c>
      <c r="X3" s="43">
        <f t="shared" ref="X3:X40" si="2">V3/U3</f>
        <v>0.875</v>
      </c>
      <c r="Y3" s="56" t="s">
        <v>193</v>
      </c>
    </row>
    <row r="4" spans="1:25" ht="19.5">
      <c r="A4" s="98"/>
      <c r="B4" s="9" t="s">
        <v>101</v>
      </c>
      <c r="C4" s="91"/>
      <c r="D4" s="9">
        <v>97</v>
      </c>
      <c r="E4" s="9">
        <f t="shared" si="0"/>
        <v>45</v>
      </c>
      <c r="F4" s="7">
        <v>52</v>
      </c>
      <c r="G4" s="42">
        <f t="shared" ref="G4:H49" si="3">E4/D4</f>
        <v>0.46391752577319589</v>
      </c>
      <c r="H4" s="121"/>
      <c r="I4" s="122"/>
      <c r="J4" s="38" t="s">
        <v>69</v>
      </c>
      <c r="K4" s="119"/>
      <c r="L4" s="27">
        <v>4</v>
      </c>
      <c r="M4" s="27">
        <f t="shared" ref="M4:M49" si="4">L4-N4</f>
        <v>4</v>
      </c>
      <c r="N4" s="27">
        <v>0</v>
      </c>
      <c r="O4" s="43">
        <f t="shared" ref="O4:O49" si="5">M4/L4</f>
        <v>1</v>
      </c>
      <c r="P4" s="121"/>
      <c r="Q4" s="93"/>
      <c r="R4" s="14"/>
      <c r="S4" s="39" t="s">
        <v>144</v>
      </c>
      <c r="T4" s="40" t="s">
        <v>145</v>
      </c>
      <c r="U4" s="28">
        <v>99</v>
      </c>
      <c r="V4" s="40">
        <f t="shared" si="1"/>
        <v>0</v>
      </c>
      <c r="W4" s="28">
        <v>99</v>
      </c>
      <c r="X4" s="47">
        <f t="shared" si="2"/>
        <v>0</v>
      </c>
      <c r="Y4" s="43">
        <f>(V20+V27+V32)/(U20+U27+U32)</f>
        <v>0.90434782608695652</v>
      </c>
    </row>
    <row r="5" spans="1:25" ht="19.5">
      <c r="A5" s="98"/>
      <c r="B5" s="9" t="s">
        <v>102</v>
      </c>
      <c r="C5" s="91"/>
      <c r="D5" s="9">
        <v>58</v>
      </c>
      <c r="E5" s="9">
        <f t="shared" si="0"/>
        <v>21</v>
      </c>
      <c r="F5" s="7">
        <v>37</v>
      </c>
      <c r="G5" s="42">
        <f t="shared" si="3"/>
        <v>0.36206896551724138</v>
      </c>
      <c r="H5" s="121"/>
      <c r="I5" s="122"/>
      <c r="J5" s="38" t="s">
        <v>70</v>
      </c>
      <c r="K5" s="119"/>
      <c r="L5" s="27">
        <v>24</v>
      </c>
      <c r="M5" s="27">
        <f t="shared" si="4"/>
        <v>18</v>
      </c>
      <c r="N5" s="27">
        <v>6</v>
      </c>
      <c r="O5" s="43">
        <f t="shared" si="5"/>
        <v>0.75</v>
      </c>
      <c r="P5" s="121"/>
      <c r="Q5" s="93"/>
      <c r="R5" s="6" t="s">
        <v>187</v>
      </c>
      <c r="S5" s="37" t="s">
        <v>146</v>
      </c>
      <c r="T5" s="27" t="s">
        <v>18</v>
      </c>
      <c r="U5" s="27">
        <v>73</v>
      </c>
      <c r="V5" s="27">
        <f t="shared" si="1"/>
        <v>70</v>
      </c>
      <c r="W5" s="27">
        <v>3</v>
      </c>
      <c r="X5" s="43">
        <f t="shared" si="2"/>
        <v>0.95890410958904104</v>
      </c>
      <c r="Y5" s="55" t="s">
        <v>194</v>
      </c>
    </row>
    <row r="6" spans="1:25" ht="19.5">
      <c r="A6" s="98"/>
      <c r="B6" s="8" t="s">
        <v>110</v>
      </c>
      <c r="C6" s="91"/>
      <c r="D6" s="9">
        <v>84</v>
      </c>
      <c r="E6" s="9">
        <f t="shared" si="0"/>
        <v>44</v>
      </c>
      <c r="F6" s="7">
        <v>40</v>
      </c>
      <c r="G6" s="42">
        <f t="shared" si="3"/>
        <v>0.52380952380952384</v>
      </c>
      <c r="H6" s="121"/>
      <c r="I6" s="122"/>
      <c r="J6" s="38" t="s">
        <v>71</v>
      </c>
      <c r="K6" s="119"/>
      <c r="L6" s="27">
        <v>38</v>
      </c>
      <c r="M6" s="27">
        <f t="shared" si="4"/>
        <v>30</v>
      </c>
      <c r="N6" s="27">
        <v>8</v>
      </c>
      <c r="O6" s="43">
        <f t="shared" si="5"/>
        <v>0.78947368421052633</v>
      </c>
      <c r="P6" s="121"/>
      <c r="Q6" s="93"/>
      <c r="R6" s="5" t="s">
        <v>191</v>
      </c>
      <c r="S6" s="37" t="s">
        <v>147</v>
      </c>
      <c r="T6" s="27" t="s">
        <v>15</v>
      </c>
      <c r="U6" s="27">
        <v>113</v>
      </c>
      <c r="V6" s="27">
        <f t="shared" si="1"/>
        <v>65</v>
      </c>
      <c r="W6" s="27">
        <v>48</v>
      </c>
      <c r="X6" s="43">
        <f t="shared" si="2"/>
        <v>0.5752212389380531</v>
      </c>
      <c r="Y6" s="43">
        <f>(V9+V12+V15+V17)/(U9+U12+U15+U17)</f>
        <v>0.85049833887043191</v>
      </c>
    </row>
    <row r="7" spans="1:25" ht="19.5">
      <c r="A7" s="98"/>
      <c r="B7" s="8" t="s">
        <v>111</v>
      </c>
      <c r="C7" s="91"/>
      <c r="D7" s="9">
        <v>20</v>
      </c>
      <c r="E7" s="9">
        <f t="shared" si="0"/>
        <v>2</v>
      </c>
      <c r="F7" s="7">
        <v>18</v>
      </c>
      <c r="G7" s="42">
        <f t="shared" si="3"/>
        <v>0.1</v>
      </c>
      <c r="H7" s="121"/>
      <c r="I7" s="122"/>
      <c r="J7" s="38" t="s">
        <v>72</v>
      </c>
      <c r="K7" s="119"/>
      <c r="L7" s="27">
        <v>36</v>
      </c>
      <c r="M7" s="27">
        <f t="shared" si="4"/>
        <v>26</v>
      </c>
      <c r="N7" s="27">
        <v>10</v>
      </c>
      <c r="O7" s="43">
        <f t="shared" si="5"/>
        <v>0.72222222222222221</v>
      </c>
      <c r="P7" s="121"/>
      <c r="Q7" s="93"/>
      <c r="R7" s="14"/>
      <c r="S7" s="39" t="s">
        <v>210</v>
      </c>
      <c r="T7" s="40" t="s">
        <v>145</v>
      </c>
      <c r="U7" s="28">
        <v>121</v>
      </c>
      <c r="V7" s="40">
        <f t="shared" si="1"/>
        <v>0</v>
      </c>
      <c r="W7" s="28">
        <v>121</v>
      </c>
      <c r="X7" s="47">
        <f t="shared" si="2"/>
        <v>0</v>
      </c>
      <c r="Y7" s="54" t="s">
        <v>195</v>
      </c>
    </row>
    <row r="8" spans="1:25" ht="19.5">
      <c r="A8" s="81" t="s">
        <v>112</v>
      </c>
      <c r="B8" s="8" t="s">
        <v>113</v>
      </c>
      <c r="C8" s="91" t="s">
        <v>99</v>
      </c>
      <c r="D8" s="9">
        <v>19</v>
      </c>
      <c r="E8" s="9">
        <f>D8-F8</f>
        <v>13</v>
      </c>
      <c r="F8" s="7">
        <v>6</v>
      </c>
      <c r="G8" s="42">
        <f t="shared" si="3"/>
        <v>0.68421052631578949</v>
      </c>
      <c r="H8" s="118">
        <f>(E8+E9+E10+E11+E12+E13+E14+E15+E16)/(D8+D9+D10+D11+D12+D13+D14+D15+D16)</f>
        <v>0.74452554744525545</v>
      </c>
      <c r="I8" s="122"/>
      <c r="J8" s="38" t="s">
        <v>73</v>
      </c>
      <c r="K8" s="119"/>
      <c r="L8" s="27">
        <v>6</v>
      </c>
      <c r="M8" s="27">
        <f t="shared" si="4"/>
        <v>6</v>
      </c>
      <c r="N8" s="27">
        <v>0</v>
      </c>
      <c r="O8" s="43">
        <f t="shared" si="5"/>
        <v>1</v>
      </c>
      <c r="P8" s="121"/>
      <c r="Q8" s="93"/>
      <c r="R8" s="6" t="s">
        <v>187</v>
      </c>
      <c r="S8" s="37" t="s">
        <v>149</v>
      </c>
      <c r="T8" s="27" t="s">
        <v>18</v>
      </c>
      <c r="U8" s="27">
        <v>47</v>
      </c>
      <c r="V8" s="27">
        <f t="shared" si="1"/>
        <v>37</v>
      </c>
      <c r="W8" s="27">
        <v>10</v>
      </c>
      <c r="X8" s="43">
        <f t="shared" si="2"/>
        <v>0.78723404255319152</v>
      </c>
      <c r="Y8" s="43">
        <f>(V3+V5+V8+V10+V14)/(U3+U5+U8+U10+U14)</f>
        <v>0.87106918238993714</v>
      </c>
    </row>
    <row r="9" spans="1:25" ht="19.5">
      <c r="A9" s="81"/>
      <c r="B9" s="8" t="s">
        <v>114</v>
      </c>
      <c r="C9" s="85"/>
      <c r="D9" s="11">
        <v>78</v>
      </c>
      <c r="E9" s="9">
        <f t="shared" ref="E9:E49" si="6">D9-F9</f>
        <v>53</v>
      </c>
      <c r="F9" s="7">
        <v>25</v>
      </c>
      <c r="G9" s="42">
        <f t="shared" si="3"/>
        <v>0.67948717948717952</v>
      </c>
      <c r="H9" s="118"/>
      <c r="I9" s="77" t="s">
        <v>141</v>
      </c>
      <c r="J9" s="38" t="s">
        <v>36</v>
      </c>
      <c r="K9" s="119" t="s">
        <v>14</v>
      </c>
      <c r="L9" s="27">
        <v>40</v>
      </c>
      <c r="M9" s="27">
        <f t="shared" si="4"/>
        <v>36</v>
      </c>
      <c r="N9" s="27">
        <v>4</v>
      </c>
      <c r="O9" s="43">
        <f t="shared" si="5"/>
        <v>0.9</v>
      </c>
      <c r="P9" s="121">
        <f>(M9+M10+M11+M12+M13+M14)/(L9+L10+L11+L12+L13+L14)</f>
        <v>0.79919678714859432</v>
      </c>
      <c r="Q9" s="93"/>
      <c r="R9" s="15" t="s">
        <v>155</v>
      </c>
      <c r="S9" s="37" t="s">
        <v>150</v>
      </c>
      <c r="T9" s="27" t="s">
        <v>17</v>
      </c>
      <c r="U9" s="27">
        <v>106</v>
      </c>
      <c r="V9" s="27">
        <f t="shared" si="1"/>
        <v>80</v>
      </c>
      <c r="W9" s="27">
        <v>26</v>
      </c>
      <c r="X9" s="43">
        <f t="shared" si="2"/>
        <v>0.75471698113207553</v>
      </c>
      <c r="Y9" s="52" t="s">
        <v>196</v>
      </c>
    </row>
    <row r="10" spans="1:25" ht="19.5">
      <c r="A10" s="81"/>
      <c r="B10" s="8" t="s">
        <v>115</v>
      </c>
      <c r="C10" s="85"/>
      <c r="D10" s="9">
        <v>25</v>
      </c>
      <c r="E10" s="9">
        <f t="shared" si="6"/>
        <v>20</v>
      </c>
      <c r="F10" s="7">
        <v>5</v>
      </c>
      <c r="G10" s="42">
        <f t="shared" si="3"/>
        <v>0.8</v>
      </c>
      <c r="H10" s="118"/>
      <c r="I10" s="77"/>
      <c r="J10" s="38" t="s">
        <v>37</v>
      </c>
      <c r="K10" s="117"/>
      <c r="L10" s="27">
        <v>52</v>
      </c>
      <c r="M10" s="27">
        <f t="shared" si="4"/>
        <v>40</v>
      </c>
      <c r="N10" s="27">
        <v>12</v>
      </c>
      <c r="O10" s="43">
        <f t="shared" si="5"/>
        <v>0.76923076923076927</v>
      </c>
      <c r="P10" s="118"/>
      <c r="Q10" s="93"/>
      <c r="R10" s="6" t="s">
        <v>187</v>
      </c>
      <c r="S10" s="37" t="s">
        <v>151</v>
      </c>
      <c r="T10" s="27" t="s">
        <v>18</v>
      </c>
      <c r="U10" s="27">
        <v>87</v>
      </c>
      <c r="V10" s="27">
        <f t="shared" si="1"/>
        <v>72</v>
      </c>
      <c r="W10" s="27">
        <v>15</v>
      </c>
      <c r="X10" s="43">
        <f t="shared" si="2"/>
        <v>0.82758620689655171</v>
      </c>
      <c r="Y10" s="43">
        <f>(V25+V30+V37+V38)/(U25+U30+U37+U38)</f>
        <v>0.90635451505016718</v>
      </c>
    </row>
    <row r="11" spans="1:25" ht="19.5">
      <c r="A11" s="81"/>
      <c r="B11" s="9" t="s">
        <v>100</v>
      </c>
      <c r="C11" s="85"/>
      <c r="D11" s="9">
        <v>33</v>
      </c>
      <c r="E11" s="9">
        <f t="shared" si="6"/>
        <v>31</v>
      </c>
      <c r="F11" s="7">
        <v>2</v>
      </c>
      <c r="G11" s="42">
        <f t="shared" si="3"/>
        <v>0.93939393939393945</v>
      </c>
      <c r="H11" s="118"/>
      <c r="I11" s="77"/>
      <c r="J11" s="38" t="s">
        <v>38</v>
      </c>
      <c r="K11" s="117"/>
      <c r="L11" s="27">
        <v>21</v>
      </c>
      <c r="M11" s="27">
        <f t="shared" si="4"/>
        <v>16</v>
      </c>
      <c r="N11" s="27">
        <v>5</v>
      </c>
      <c r="O11" s="43">
        <f t="shared" si="5"/>
        <v>0.76190476190476186</v>
      </c>
      <c r="P11" s="118"/>
      <c r="Q11" s="93"/>
      <c r="R11" s="16" t="s">
        <v>189</v>
      </c>
      <c r="S11" s="37" t="s">
        <v>152</v>
      </c>
      <c r="T11" s="27" t="s">
        <v>19</v>
      </c>
      <c r="U11" s="27">
        <v>55</v>
      </c>
      <c r="V11" s="27">
        <f t="shared" si="1"/>
        <v>52</v>
      </c>
      <c r="W11" s="27">
        <v>3</v>
      </c>
      <c r="X11" s="43">
        <f t="shared" si="2"/>
        <v>0.94545454545454544</v>
      </c>
      <c r="Y11" s="53" t="s">
        <v>197</v>
      </c>
    </row>
    <row r="12" spans="1:25" ht="19.5">
      <c r="A12" s="81"/>
      <c r="B12" s="8" t="s">
        <v>116</v>
      </c>
      <c r="C12" s="85"/>
      <c r="D12" s="9">
        <v>72</v>
      </c>
      <c r="E12" s="9">
        <f t="shared" si="6"/>
        <v>54</v>
      </c>
      <c r="F12" s="7">
        <v>18</v>
      </c>
      <c r="G12" s="42">
        <f t="shared" si="3"/>
        <v>0.75</v>
      </c>
      <c r="H12" s="118"/>
      <c r="I12" s="77"/>
      <c r="J12" s="38" t="s">
        <v>39</v>
      </c>
      <c r="K12" s="117"/>
      <c r="L12" s="27">
        <v>42</v>
      </c>
      <c r="M12" s="27">
        <f t="shared" si="4"/>
        <v>33</v>
      </c>
      <c r="N12" s="27">
        <v>9</v>
      </c>
      <c r="O12" s="43">
        <f t="shared" si="5"/>
        <v>0.7857142857142857</v>
      </c>
      <c r="P12" s="118"/>
      <c r="Q12" s="93"/>
      <c r="R12" s="15" t="s">
        <v>155</v>
      </c>
      <c r="S12" s="37" t="s">
        <v>153</v>
      </c>
      <c r="T12" s="27" t="s">
        <v>17</v>
      </c>
      <c r="U12" s="27">
        <v>73</v>
      </c>
      <c r="V12" s="27">
        <f t="shared" si="1"/>
        <v>61</v>
      </c>
      <c r="W12" s="27">
        <v>12</v>
      </c>
      <c r="X12" s="43">
        <f t="shared" si="2"/>
        <v>0.83561643835616439</v>
      </c>
      <c r="Y12" s="43">
        <f>(V11+V34+V35+V39)/(U11+U34+U35+U39)</f>
        <v>0.95107033639143734</v>
      </c>
    </row>
    <row r="13" spans="1:25" ht="19.5">
      <c r="A13" s="81"/>
      <c r="B13" s="8" t="s">
        <v>117</v>
      </c>
      <c r="C13" s="85"/>
      <c r="D13" s="9">
        <v>51</v>
      </c>
      <c r="E13" s="9">
        <f t="shared" si="6"/>
        <v>43</v>
      </c>
      <c r="F13" s="7">
        <v>8</v>
      </c>
      <c r="G13" s="42">
        <f t="shared" si="3"/>
        <v>0.84313725490196079</v>
      </c>
      <c r="H13" s="118"/>
      <c r="I13" s="77"/>
      <c r="J13" s="38" t="s">
        <v>40</v>
      </c>
      <c r="K13" s="117"/>
      <c r="L13" s="27">
        <v>40</v>
      </c>
      <c r="M13" s="27">
        <f t="shared" si="4"/>
        <v>35</v>
      </c>
      <c r="N13" s="27">
        <v>5</v>
      </c>
      <c r="O13" s="43">
        <f t="shared" si="5"/>
        <v>0.875</v>
      </c>
      <c r="P13" s="118"/>
      <c r="Q13" s="93"/>
      <c r="R13" s="14"/>
      <c r="S13" s="39" t="s">
        <v>212</v>
      </c>
      <c r="T13" s="40" t="s">
        <v>145</v>
      </c>
      <c r="U13" s="28">
        <v>71</v>
      </c>
      <c r="V13" s="40">
        <f t="shared" si="1"/>
        <v>0</v>
      </c>
      <c r="W13" s="28">
        <v>71</v>
      </c>
      <c r="X13" s="47">
        <f t="shared" si="2"/>
        <v>0</v>
      </c>
      <c r="Y13" s="51" t="s">
        <v>198</v>
      </c>
    </row>
    <row r="14" spans="1:25" ht="19.5">
      <c r="A14" s="81"/>
      <c r="B14" s="8" t="s">
        <v>118</v>
      </c>
      <c r="C14" s="85"/>
      <c r="D14" s="9">
        <v>39</v>
      </c>
      <c r="E14" s="9">
        <f t="shared" si="6"/>
        <v>28</v>
      </c>
      <c r="F14" s="7">
        <v>11</v>
      </c>
      <c r="G14" s="42">
        <f t="shared" si="3"/>
        <v>0.71794871794871795</v>
      </c>
      <c r="H14" s="118"/>
      <c r="I14" s="77"/>
      <c r="J14" s="38" t="s">
        <v>41</v>
      </c>
      <c r="K14" s="117"/>
      <c r="L14" s="27">
        <v>54</v>
      </c>
      <c r="M14" s="27">
        <f t="shared" si="4"/>
        <v>39</v>
      </c>
      <c r="N14" s="27">
        <v>15</v>
      </c>
      <c r="O14" s="43">
        <f t="shared" si="5"/>
        <v>0.72222222222222221</v>
      </c>
      <c r="P14" s="118"/>
      <c r="Q14" s="93"/>
      <c r="R14" s="6" t="s">
        <v>187</v>
      </c>
      <c r="S14" s="37" t="s">
        <v>156</v>
      </c>
      <c r="T14" s="27" t="s">
        <v>18</v>
      </c>
      <c r="U14" s="27">
        <v>63</v>
      </c>
      <c r="V14" s="27">
        <f t="shared" si="1"/>
        <v>56</v>
      </c>
      <c r="W14" s="27">
        <v>7</v>
      </c>
      <c r="X14" s="43">
        <f t="shared" si="2"/>
        <v>0.88888888888888884</v>
      </c>
      <c r="Y14" s="43">
        <f>(V18+V23+V26+V29+V36)/(U18+U23+U26+U29+U36)</f>
        <v>0.47439353099730458</v>
      </c>
    </row>
    <row r="15" spans="1:25" ht="19.5">
      <c r="A15" s="81"/>
      <c r="B15" s="8" t="s">
        <v>119</v>
      </c>
      <c r="C15" s="85"/>
      <c r="D15" s="9">
        <v>64</v>
      </c>
      <c r="E15" s="9">
        <f t="shared" si="6"/>
        <v>45</v>
      </c>
      <c r="F15" s="7">
        <v>19</v>
      </c>
      <c r="G15" s="42">
        <f t="shared" si="3"/>
        <v>0.703125</v>
      </c>
      <c r="H15" s="118"/>
      <c r="I15" s="77"/>
      <c r="J15" s="38" t="s">
        <v>42</v>
      </c>
      <c r="K15" s="117"/>
      <c r="L15" s="27">
        <v>50</v>
      </c>
      <c r="M15" s="27">
        <f t="shared" si="4"/>
        <v>43</v>
      </c>
      <c r="N15" s="27">
        <v>7</v>
      </c>
      <c r="O15" s="43">
        <f t="shared" si="5"/>
        <v>0.86</v>
      </c>
      <c r="P15" s="118"/>
      <c r="Q15" s="93"/>
      <c r="R15" s="15" t="s">
        <v>155</v>
      </c>
      <c r="S15" s="37" t="s">
        <v>157</v>
      </c>
      <c r="T15" s="27" t="s">
        <v>17</v>
      </c>
      <c r="U15" s="27">
        <v>57</v>
      </c>
      <c r="V15" s="27">
        <f t="shared" si="1"/>
        <v>54</v>
      </c>
      <c r="W15" s="27">
        <v>3</v>
      </c>
      <c r="X15" s="43">
        <f t="shared" si="2"/>
        <v>0.94736842105263153</v>
      </c>
      <c r="Y15" s="49" t="s">
        <v>199</v>
      </c>
    </row>
    <row r="16" spans="1:25" ht="19.5">
      <c r="A16" s="81"/>
      <c r="B16" s="8" t="s">
        <v>120</v>
      </c>
      <c r="C16" s="85"/>
      <c r="D16" s="9">
        <v>30</v>
      </c>
      <c r="E16" s="9">
        <f t="shared" si="6"/>
        <v>19</v>
      </c>
      <c r="F16" s="7">
        <v>11</v>
      </c>
      <c r="G16" s="42">
        <f t="shared" si="3"/>
        <v>0.6333333333333333</v>
      </c>
      <c r="H16" s="118"/>
      <c r="I16" s="77" t="s">
        <v>48</v>
      </c>
      <c r="J16" s="38" t="s">
        <v>49</v>
      </c>
      <c r="K16" s="119" t="s">
        <v>55</v>
      </c>
      <c r="L16" s="27">
        <v>20</v>
      </c>
      <c r="M16" s="27">
        <f t="shared" si="4"/>
        <v>7</v>
      </c>
      <c r="N16" s="27">
        <v>13</v>
      </c>
      <c r="O16" s="43">
        <f t="shared" si="5"/>
        <v>0.35</v>
      </c>
      <c r="P16" s="121">
        <f>(M16+M17+M18+M19+M20+M21+M22)/(L16+L17+L18+L19+L20+L21+L22)</f>
        <v>0.39442231075697209</v>
      </c>
      <c r="Q16" s="93"/>
      <c r="R16" s="17" t="s">
        <v>192</v>
      </c>
      <c r="S16" s="37" t="s">
        <v>158</v>
      </c>
      <c r="T16" s="27" t="s">
        <v>15</v>
      </c>
      <c r="U16" s="27">
        <v>62</v>
      </c>
      <c r="V16" s="27">
        <f t="shared" si="1"/>
        <v>37</v>
      </c>
      <c r="W16" s="27">
        <v>25</v>
      </c>
      <c r="X16" s="43">
        <f t="shared" si="2"/>
        <v>0.59677419354838712</v>
      </c>
      <c r="Y16" s="43">
        <f>(V16+V21+V24+V31+V33)/(U16+U21+U24+U31+U33)</f>
        <v>0.6892307692307692</v>
      </c>
    </row>
    <row r="17" spans="1:25" ht="19.5">
      <c r="A17" s="81" t="s">
        <v>82</v>
      </c>
      <c r="B17" s="8" t="s">
        <v>83</v>
      </c>
      <c r="C17" s="85" t="s">
        <v>91</v>
      </c>
      <c r="D17" s="9">
        <v>77</v>
      </c>
      <c r="E17" s="9">
        <f t="shared" si="6"/>
        <v>0</v>
      </c>
      <c r="F17" s="7">
        <v>77</v>
      </c>
      <c r="G17" s="42">
        <f t="shared" si="3"/>
        <v>0</v>
      </c>
      <c r="H17" s="118">
        <f>(E17+E18+E19+E20+E21+E22+E23+E24)/(D17+D18+D19+D20+D21+D22+D23+D24)</f>
        <v>0.63765822784810122</v>
      </c>
      <c r="I17" s="77"/>
      <c r="J17" s="38" t="s">
        <v>50</v>
      </c>
      <c r="K17" s="117"/>
      <c r="L17" s="27">
        <v>21</v>
      </c>
      <c r="M17" s="27">
        <f t="shared" si="4"/>
        <v>10</v>
      </c>
      <c r="N17" s="27">
        <v>11</v>
      </c>
      <c r="O17" s="43">
        <f t="shared" si="5"/>
        <v>0.47619047619047616</v>
      </c>
      <c r="P17" s="118"/>
      <c r="Q17" s="93"/>
      <c r="R17" s="15" t="s">
        <v>155</v>
      </c>
      <c r="S17" s="37" t="s">
        <v>159</v>
      </c>
      <c r="T17" s="27" t="s">
        <v>17</v>
      </c>
      <c r="U17" s="27">
        <v>65</v>
      </c>
      <c r="V17" s="27">
        <f>U17-W17</f>
        <v>61</v>
      </c>
      <c r="W17" s="27">
        <v>4</v>
      </c>
      <c r="X17" s="43">
        <f t="shared" si="2"/>
        <v>0.93846153846153846</v>
      </c>
      <c r="Y17" s="50" t="s">
        <v>200</v>
      </c>
    </row>
    <row r="18" spans="1:25" ht="19.5">
      <c r="A18" s="81"/>
      <c r="B18" s="8" t="s">
        <v>84</v>
      </c>
      <c r="C18" s="85"/>
      <c r="D18" s="9">
        <v>111</v>
      </c>
      <c r="E18" s="9">
        <f t="shared" si="6"/>
        <v>91</v>
      </c>
      <c r="F18" s="7">
        <v>20</v>
      </c>
      <c r="G18" s="42">
        <f t="shared" si="3"/>
        <v>0.81981981981981977</v>
      </c>
      <c r="H18" s="118"/>
      <c r="I18" s="77"/>
      <c r="J18" s="38" t="s">
        <v>142</v>
      </c>
      <c r="K18" s="117"/>
      <c r="L18" s="27">
        <v>52</v>
      </c>
      <c r="M18" s="27">
        <f t="shared" si="4"/>
        <v>19</v>
      </c>
      <c r="N18" s="27">
        <v>33</v>
      </c>
      <c r="O18" s="43">
        <f t="shared" si="5"/>
        <v>0.36538461538461536</v>
      </c>
      <c r="P18" s="118"/>
      <c r="Q18" s="93"/>
      <c r="R18" s="18" t="s">
        <v>190</v>
      </c>
      <c r="S18" s="38" t="s">
        <v>160</v>
      </c>
      <c r="T18" s="32" t="s">
        <v>14</v>
      </c>
      <c r="U18" s="27">
        <v>111</v>
      </c>
      <c r="V18" s="27">
        <f t="shared" ref="V18:V40" si="7">U18-W18</f>
        <v>46</v>
      </c>
      <c r="W18" s="27">
        <v>65</v>
      </c>
      <c r="X18" s="43">
        <f t="shared" si="2"/>
        <v>0.4144144144144144</v>
      </c>
      <c r="Y18" s="43">
        <f>(V6+V19+V22+V40)/(U6+U19+U22+U40)</f>
        <v>0.67912772585669778</v>
      </c>
    </row>
    <row r="19" spans="1:25" ht="19.5">
      <c r="A19" s="81"/>
      <c r="B19" s="8" t="s">
        <v>85</v>
      </c>
      <c r="C19" s="85"/>
      <c r="D19" s="9">
        <v>63</v>
      </c>
      <c r="E19" s="9">
        <f t="shared" si="6"/>
        <v>57</v>
      </c>
      <c r="F19" s="7">
        <v>6</v>
      </c>
      <c r="G19" s="42">
        <f t="shared" si="3"/>
        <v>0.90476190476190477</v>
      </c>
      <c r="H19" s="118"/>
      <c r="I19" s="77"/>
      <c r="J19" s="38" t="s">
        <v>51</v>
      </c>
      <c r="K19" s="117"/>
      <c r="L19" s="27">
        <v>31</v>
      </c>
      <c r="M19" s="27">
        <f t="shared" si="4"/>
        <v>16</v>
      </c>
      <c r="N19" s="27">
        <v>15</v>
      </c>
      <c r="O19" s="43">
        <f t="shared" si="5"/>
        <v>0.5161290322580645</v>
      </c>
      <c r="P19" s="118"/>
      <c r="Q19" s="93"/>
      <c r="R19" s="5" t="s">
        <v>191</v>
      </c>
      <c r="S19" s="37" t="s">
        <v>161</v>
      </c>
      <c r="T19" s="27" t="s">
        <v>15</v>
      </c>
      <c r="U19" s="27">
        <v>81</v>
      </c>
      <c r="V19" s="27">
        <f t="shared" si="7"/>
        <v>63</v>
      </c>
      <c r="W19" s="27">
        <v>18</v>
      </c>
      <c r="X19" s="43">
        <f t="shared" si="2"/>
        <v>0.77777777777777779</v>
      </c>
      <c r="Y19" s="48"/>
    </row>
    <row r="20" spans="1:25" ht="19.5">
      <c r="A20" s="81"/>
      <c r="B20" s="8" t="s">
        <v>86</v>
      </c>
      <c r="C20" s="85"/>
      <c r="D20" s="9">
        <v>82</v>
      </c>
      <c r="E20" s="9">
        <f t="shared" si="6"/>
        <v>58</v>
      </c>
      <c r="F20" s="7">
        <v>24</v>
      </c>
      <c r="G20" s="42">
        <f t="shared" si="3"/>
        <v>0.70731707317073167</v>
      </c>
      <c r="H20" s="118"/>
      <c r="I20" s="77"/>
      <c r="J20" s="38" t="s">
        <v>52</v>
      </c>
      <c r="K20" s="117"/>
      <c r="L20" s="27">
        <v>28</v>
      </c>
      <c r="M20" s="27">
        <f t="shared" si="4"/>
        <v>14</v>
      </c>
      <c r="N20" s="27">
        <v>14</v>
      </c>
      <c r="O20" s="43">
        <f t="shared" si="5"/>
        <v>0.5</v>
      </c>
      <c r="P20" s="118"/>
      <c r="Q20" s="93"/>
      <c r="R20" s="19" t="s">
        <v>186</v>
      </c>
      <c r="S20" s="37" t="s">
        <v>162</v>
      </c>
      <c r="T20" s="32" t="s">
        <v>14</v>
      </c>
      <c r="U20" s="27">
        <v>87</v>
      </c>
      <c r="V20" s="27">
        <f t="shared" si="7"/>
        <v>78</v>
      </c>
      <c r="W20" s="27">
        <v>9</v>
      </c>
      <c r="X20" s="43">
        <f t="shared" si="2"/>
        <v>0.89655172413793105</v>
      </c>
      <c r="Y20" s="48"/>
    </row>
    <row r="21" spans="1:25" ht="19.5">
      <c r="A21" s="81"/>
      <c r="B21" s="8" t="s">
        <v>87</v>
      </c>
      <c r="C21" s="85"/>
      <c r="D21" s="9">
        <v>49</v>
      </c>
      <c r="E21" s="9">
        <f t="shared" si="6"/>
        <v>27</v>
      </c>
      <c r="F21" s="7">
        <v>22</v>
      </c>
      <c r="G21" s="42">
        <f t="shared" si="3"/>
        <v>0.55102040816326525</v>
      </c>
      <c r="H21" s="118"/>
      <c r="I21" s="77"/>
      <c r="J21" s="38" t="s">
        <v>53</v>
      </c>
      <c r="K21" s="117"/>
      <c r="L21" s="27">
        <v>55</v>
      </c>
      <c r="M21" s="27">
        <f t="shared" si="4"/>
        <v>18</v>
      </c>
      <c r="N21" s="27">
        <v>37</v>
      </c>
      <c r="O21" s="43">
        <f t="shared" si="5"/>
        <v>0.32727272727272727</v>
      </c>
      <c r="P21" s="118"/>
      <c r="Q21" s="93"/>
      <c r="R21" s="17" t="s">
        <v>192</v>
      </c>
      <c r="S21" s="37" t="s">
        <v>163</v>
      </c>
      <c r="T21" s="27" t="s">
        <v>15</v>
      </c>
      <c r="U21" s="27">
        <v>62</v>
      </c>
      <c r="V21" s="27">
        <f t="shared" si="7"/>
        <v>40</v>
      </c>
      <c r="W21" s="27">
        <v>22</v>
      </c>
      <c r="X21" s="43">
        <f t="shared" si="2"/>
        <v>0.64516129032258063</v>
      </c>
      <c r="Y21" s="48"/>
    </row>
    <row r="22" spans="1:25" ht="19.5">
      <c r="A22" s="81"/>
      <c r="B22" s="8" t="s">
        <v>88</v>
      </c>
      <c r="C22" s="85"/>
      <c r="D22" s="9">
        <v>93</v>
      </c>
      <c r="E22" s="9">
        <f t="shared" si="6"/>
        <v>64</v>
      </c>
      <c r="F22" s="7">
        <v>29</v>
      </c>
      <c r="G22" s="42">
        <f t="shared" si="3"/>
        <v>0.68817204301075274</v>
      </c>
      <c r="H22" s="118"/>
      <c r="I22" s="77"/>
      <c r="J22" s="38" t="s">
        <v>54</v>
      </c>
      <c r="K22" s="117"/>
      <c r="L22" s="27">
        <v>44</v>
      </c>
      <c r="M22" s="27">
        <f t="shared" si="4"/>
        <v>15</v>
      </c>
      <c r="N22" s="27">
        <v>29</v>
      </c>
      <c r="O22" s="43">
        <f t="shared" si="5"/>
        <v>0.34090909090909088</v>
      </c>
      <c r="P22" s="118"/>
      <c r="Q22" s="93"/>
      <c r="R22" s="5" t="s">
        <v>191</v>
      </c>
      <c r="S22" s="37" t="s">
        <v>164</v>
      </c>
      <c r="T22" s="27" t="s">
        <v>15</v>
      </c>
      <c r="U22" s="27">
        <v>70</v>
      </c>
      <c r="V22" s="27">
        <f t="shared" si="7"/>
        <v>53</v>
      </c>
      <c r="W22" s="27">
        <v>17</v>
      </c>
      <c r="X22" s="43">
        <f t="shared" si="2"/>
        <v>0.75714285714285712</v>
      </c>
      <c r="Y22" s="48"/>
    </row>
    <row r="23" spans="1:25" ht="19.5">
      <c r="A23" s="81"/>
      <c r="B23" s="8" t="s">
        <v>89</v>
      </c>
      <c r="C23" s="85"/>
      <c r="D23" s="9">
        <v>116</v>
      </c>
      <c r="E23" s="9">
        <f t="shared" si="6"/>
        <v>106</v>
      </c>
      <c r="F23" s="7">
        <v>10</v>
      </c>
      <c r="G23" s="42">
        <f t="shared" si="3"/>
        <v>0.91379310344827591</v>
      </c>
      <c r="H23" s="118"/>
      <c r="I23" s="77" t="s">
        <v>4</v>
      </c>
      <c r="J23" s="38" t="s">
        <v>103</v>
      </c>
      <c r="K23" s="119" t="s">
        <v>107</v>
      </c>
      <c r="L23" s="27">
        <v>14</v>
      </c>
      <c r="M23" s="27">
        <f t="shared" si="4"/>
        <v>10</v>
      </c>
      <c r="N23" s="27">
        <v>4</v>
      </c>
      <c r="O23" s="43">
        <f t="shared" si="5"/>
        <v>0.7142857142857143</v>
      </c>
      <c r="P23" s="118">
        <f>(M23+M24+M25+M26)/(L23+L24+L25+L26)</f>
        <v>0.78181818181818186</v>
      </c>
      <c r="Q23" s="93"/>
      <c r="R23" s="18" t="s">
        <v>190</v>
      </c>
      <c r="S23" s="37" t="s">
        <v>165</v>
      </c>
      <c r="T23" s="32" t="s">
        <v>14</v>
      </c>
      <c r="U23" s="27">
        <v>90</v>
      </c>
      <c r="V23" s="27">
        <f t="shared" si="7"/>
        <v>78</v>
      </c>
      <c r="W23" s="27">
        <v>12</v>
      </c>
      <c r="X23" s="43">
        <f t="shared" si="2"/>
        <v>0.8666666666666667</v>
      </c>
      <c r="Y23" s="48"/>
    </row>
    <row r="24" spans="1:25" ht="19.5">
      <c r="A24" s="81"/>
      <c r="B24" s="8" t="s">
        <v>90</v>
      </c>
      <c r="C24" s="85"/>
      <c r="D24" s="9">
        <v>41</v>
      </c>
      <c r="E24" s="9">
        <f t="shared" si="6"/>
        <v>0</v>
      </c>
      <c r="F24" s="7">
        <v>41</v>
      </c>
      <c r="G24" s="42">
        <f t="shared" si="3"/>
        <v>0</v>
      </c>
      <c r="H24" s="118"/>
      <c r="I24" s="77"/>
      <c r="J24" s="38" t="s">
        <v>104</v>
      </c>
      <c r="K24" s="117"/>
      <c r="L24" s="27">
        <v>20</v>
      </c>
      <c r="M24" s="27">
        <f t="shared" si="4"/>
        <v>15</v>
      </c>
      <c r="N24" s="27">
        <v>5</v>
      </c>
      <c r="O24" s="43">
        <f t="shared" si="5"/>
        <v>0.75</v>
      </c>
      <c r="P24" s="118"/>
      <c r="Q24" s="93"/>
      <c r="R24" s="17" t="s">
        <v>192</v>
      </c>
      <c r="S24" s="37" t="s">
        <v>166</v>
      </c>
      <c r="T24" s="27" t="s">
        <v>15</v>
      </c>
      <c r="U24" s="27">
        <v>41</v>
      </c>
      <c r="V24" s="27">
        <f t="shared" si="7"/>
        <v>22</v>
      </c>
      <c r="W24" s="27">
        <v>19</v>
      </c>
      <c r="X24" s="43">
        <f t="shared" si="2"/>
        <v>0.53658536585365857</v>
      </c>
      <c r="Y24" s="48"/>
    </row>
    <row r="25" spans="1:25" ht="19.5">
      <c r="A25" s="81" t="s">
        <v>56</v>
      </c>
      <c r="B25" s="8" t="s">
        <v>57</v>
      </c>
      <c r="C25" s="85" t="s">
        <v>13</v>
      </c>
      <c r="D25" s="9">
        <v>22</v>
      </c>
      <c r="E25" s="9">
        <f t="shared" si="6"/>
        <v>17</v>
      </c>
      <c r="F25" s="7">
        <v>5</v>
      </c>
      <c r="G25" s="42">
        <f t="shared" si="3"/>
        <v>0.77272727272727271</v>
      </c>
      <c r="H25" s="118">
        <f>(E25+E26+E27+E28+E29+E30+E31+E32+E33+E34)/(D25+D26+D27+D28+D29+D30+D31+D32+D33+D34)</f>
        <v>0.38435374149659862</v>
      </c>
      <c r="I25" s="77"/>
      <c r="J25" s="38" t="s">
        <v>106</v>
      </c>
      <c r="K25" s="117"/>
      <c r="L25" s="27">
        <v>7</v>
      </c>
      <c r="M25" s="27">
        <f t="shared" si="4"/>
        <v>6</v>
      </c>
      <c r="N25" s="27">
        <v>1</v>
      </c>
      <c r="O25" s="43">
        <f t="shared" si="5"/>
        <v>0.8571428571428571</v>
      </c>
      <c r="P25" s="118"/>
      <c r="Q25" s="93"/>
      <c r="R25" s="20" t="s">
        <v>188</v>
      </c>
      <c r="S25" s="37" t="s">
        <v>167</v>
      </c>
      <c r="T25" s="27" t="s">
        <v>168</v>
      </c>
      <c r="U25" s="27">
        <v>77</v>
      </c>
      <c r="V25" s="27">
        <f t="shared" si="7"/>
        <v>70</v>
      </c>
      <c r="W25" s="27">
        <v>7</v>
      </c>
      <c r="X25" s="43">
        <f t="shared" si="2"/>
        <v>0.90909090909090906</v>
      </c>
      <c r="Y25" s="48"/>
    </row>
    <row r="26" spans="1:25" ht="19.5">
      <c r="A26" s="81"/>
      <c r="B26" s="8" t="s">
        <v>58</v>
      </c>
      <c r="C26" s="85"/>
      <c r="D26" s="9">
        <v>33</v>
      </c>
      <c r="E26" s="9">
        <f t="shared" si="6"/>
        <v>1</v>
      </c>
      <c r="F26" s="7">
        <v>32</v>
      </c>
      <c r="G26" s="42">
        <f t="shared" si="3"/>
        <v>3.0303030303030304E-2</v>
      </c>
      <c r="H26" s="118"/>
      <c r="I26" s="77"/>
      <c r="J26" s="38" t="s">
        <v>105</v>
      </c>
      <c r="K26" s="117"/>
      <c r="L26" s="27">
        <v>14</v>
      </c>
      <c r="M26" s="27">
        <f t="shared" si="4"/>
        <v>12</v>
      </c>
      <c r="N26" s="27">
        <v>2</v>
      </c>
      <c r="O26" s="43">
        <f t="shared" si="5"/>
        <v>0.8571428571428571</v>
      </c>
      <c r="P26" s="118"/>
      <c r="Q26" s="93"/>
      <c r="R26" s="18" t="s">
        <v>190</v>
      </c>
      <c r="S26" s="37" t="s">
        <v>169</v>
      </c>
      <c r="T26" s="32" t="s">
        <v>14</v>
      </c>
      <c r="U26" s="27">
        <v>31</v>
      </c>
      <c r="V26" s="27">
        <f t="shared" si="7"/>
        <v>20</v>
      </c>
      <c r="W26" s="27">
        <v>11</v>
      </c>
      <c r="X26" s="43">
        <f t="shared" si="2"/>
        <v>0.64516129032258063</v>
      </c>
      <c r="Y26" s="48"/>
    </row>
    <row r="27" spans="1:25" ht="19.5" customHeight="1">
      <c r="A27" s="81"/>
      <c r="B27" s="8" t="s">
        <v>59</v>
      </c>
      <c r="C27" s="85"/>
      <c r="D27" s="9">
        <v>11</v>
      </c>
      <c r="E27" s="9">
        <f t="shared" si="6"/>
        <v>10</v>
      </c>
      <c r="F27" s="7">
        <v>1</v>
      </c>
      <c r="G27" s="42">
        <f t="shared" si="3"/>
        <v>0.90909090909090906</v>
      </c>
      <c r="H27" s="118"/>
      <c r="I27" s="120" t="s">
        <v>135</v>
      </c>
      <c r="J27" s="38" t="s">
        <v>43</v>
      </c>
      <c r="K27" s="117" t="s">
        <v>18</v>
      </c>
      <c r="L27" s="27">
        <v>9</v>
      </c>
      <c r="M27" s="27">
        <f t="shared" si="4"/>
        <v>9</v>
      </c>
      <c r="N27" s="27">
        <v>0</v>
      </c>
      <c r="O27" s="42">
        <f t="shared" si="5"/>
        <v>1</v>
      </c>
      <c r="P27" s="118">
        <f>(M27+M28+M29+M30+M31)/(L27+L28+L29+L30+L31)</f>
        <v>0.98571428571428577</v>
      </c>
      <c r="Q27" s="93"/>
      <c r="R27" s="19" t="s">
        <v>186</v>
      </c>
      <c r="S27" s="37" t="s">
        <v>170</v>
      </c>
      <c r="T27" s="32" t="s">
        <v>14</v>
      </c>
      <c r="U27" s="27">
        <v>84</v>
      </c>
      <c r="V27" s="27">
        <f t="shared" si="7"/>
        <v>81</v>
      </c>
      <c r="W27" s="27">
        <v>3</v>
      </c>
      <c r="X27" s="43">
        <f t="shared" si="2"/>
        <v>0.9642857142857143</v>
      </c>
      <c r="Y27" s="48"/>
    </row>
    <row r="28" spans="1:25" ht="19.5" customHeight="1">
      <c r="A28" s="81"/>
      <c r="B28" s="8" t="s">
        <v>60</v>
      </c>
      <c r="C28" s="85"/>
      <c r="D28" s="9">
        <v>10</v>
      </c>
      <c r="E28" s="9">
        <f t="shared" si="6"/>
        <v>9</v>
      </c>
      <c r="F28" s="7">
        <v>1</v>
      </c>
      <c r="G28" s="42">
        <f t="shared" si="3"/>
        <v>0.9</v>
      </c>
      <c r="H28" s="118"/>
      <c r="I28" s="116"/>
      <c r="J28" s="38" t="s">
        <v>44</v>
      </c>
      <c r="K28" s="117"/>
      <c r="L28" s="27">
        <v>34</v>
      </c>
      <c r="M28" s="27">
        <f t="shared" si="4"/>
        <v>34</v>
      </c>
      <c r="N28" s="27">
        <v>0</v>
      </c>
      <c r="O28" s="42">
        <f t="shared" si="5"/>
        <v>1</v>
      </c>
      <c r="P28" s="118"/>
      <c r="Q28" s="93"/>
      <c r="R28" s="14"/>
      <c r="S28" s="39" t="s">
        <v>211</v>
      </c>
      <c r="T28" s="40" t="s">
        <v>145</v>
      </c>
      <c r="U28" s="28">
        <v>114</v>
      </c>
      <c r="V28" s="40">
        <f t="shared" si="7"/>
        <v>0</v>
      </c>
      <c r="W28" s="28">
        <v>114</v>
      </c>
      <c r="X28" s="47">
        <f t="shared" si="2"/>
        <v>0</v>
      </c>
      <c r="Y28" s="48"/>
    </row>
    <row r="29" spans="1:25" ht="19.5" customHeight="1">
      <c r="A29" s="81"/>
      <c r="B29" s="8" t="s">
        <v>61</v>
      </c>
      <c r="C29" s="85"/>
      <c r="D29" s="9">
        <v>41</v>
      </c>
      <c r="E29" s="9">
        <f t="shared" si="6"/>
        <v>36</v>
      </c>
      <c r="F29" s="7">
        <v>5</v>
      </c>
      <c r="G29" s="42">
        <f t="shared" si="3"/>
        <v>0.87804878048780488</v>
      </c>
      <c r="H29" s="118"/>
      <c r="I29" s="116"/>
      <c r="J29" s="38" t="s">
        <v>45</v>
      </c>
      <c r="K29" s="117"/>
      <c r="L29" s="27">
        <v>16</v>
      </c>
      <c r="M29" s="27">
        <f t="shared" si="4"/>
        <v>15</v>
      </c>
      <c r="N29" s="27">
        <v>1</v>
      </c>
      <c r="O29" s="42">
        <f t="shared" si="5"/>
        <v>0.9375</v>
      </c>
      <c r="P29" s="118"/>
      <c r="Q29" s="93"/>
      <c r="R29" s="18" t="s">
        <v>190</v>
      </c>
      <c r="S29" s="37" t="s">
        <v>171</v>
      </c>
      <c r="T29" s="32" t="s">
        <v>14</v>
      </c>
      <c r="U29" s="27">
        <v>80</v>
      </c>
      <c r="V29" s="27">
        <f t="shared" si="7"/>
        <v>0</v>
      </c>
      <c r="W29" s="27">
        <v>80</v>
      </c>
      <c r="X29" s="43">
        <f t="shared" si="2"/>
        <v>0</v>
      </c>
      <c r="Y29" s="48"/>
    </row>
    <row r="30" spans="1:25" ht="19.5" customHeight="1">
      <c r="A30" s="81"/>
      <c r="B30" s="8" t="s">
        <v>62</v>
      </c>
      <c r="C30" s="85"/>
      <c r="D30" s="9">
        <v>13</v>
      </c>
      <c r="E30" s="9">
        <f t="shared" si="6"/>
        <v>10</v>
      </c>
      <c r="F30" s="7">
        <v>3</v>
      </c>
      <c r="G30" s="42">
        <f t="shared" si="3"/>
        <v>0.76923076923076927</v>
      </c>
      <c r="H30" s="118"/>
      <c r="I30" s="116"/>
      <c r="J30" s="38" t="s">
        <v>46</v>
      </c>
      <c r="K30" s="117"/>
      <c r="L30" s="27">
        <v>54</v>
      </c>
      <c r="M30" s="27">
        <f t="shared" si="4"/>
        <v>54</v>
      </c>
      <c r="N30" s="27">
        <v>0</v>
      </c>
      <c r="O30" s="42">
        <f t="shared" si="5"/>
        <v>1</v>
      </c>
      <c r="P30" s="118"/>
      <c r="Q30" s="93"/>
      <c r="R30" s="20" t="s">
        <v>188</v>
      </c>
      <c r="S30" s="37" t="s">
        <v>172</v>
      </c>
      <c r="T30" s="27" t="s">
        <v>168</v>
      </c>
      <c r="U30" s="27">
        <v>56</v>
      </c>
      <c r="V30" s="27">
        <f t="shared" si="7"/>
        <v>46</v>
      </c>
      <c r="W30" s="27">
        <v>10</v>
      </c>
      <c r="X30" s="43">
        <f t="shared" si="2"/>
        <v>0.8214285714285714</v>
      </c>
      <c r="Y30" s="48"/>
    </row>
    <row r="31" spans="1:25" ht="19.5" customHeight="1">
      <c r="A31" s="81"/>
      <c r="B31" s="8" t="s">
        <v>63</v>
      </c>
      <c r="C31" s="85"/>
      <c r="D31" s="9">
        <v>49</v>
      </c>
      <c r="E31" s="9">
        <f t="shared" si="6"/>
        <v>0</v>
      </c>
      <c r="F31" s="7">
        <v>49</v>
      </c>
      <c r="G31" s="42">
        <f t="shared" si="3"/>
        <v>0</v>
      </c>
      <c r="H31" s="118"/>
      <c r="I31" s="116"/>
      <c r="J31" s="38" t="s">
        <v>47</v>
      </c>
      <c r="K31" s="117"/>
      <c r="L31" s="27">
        <v>27</v>
      </c>
      <c r="M31" s="27">
        <f t="shared" si="4"/>
        <v>26</v>
      </c>
      <c r="N31" s="27">
        <v>1</v>
      </c>
      <c r="O31" s="42">
        <f t="shared" si="5"/>
        <v>0.96296296296296291</v>
      </c>
      <c r="P31" s="118"/>
      <c r="Q31" s="93"/>
      <c r="R31" s="17" t="s">
        <v>192</v>
      </c>
      <c r="S31" s="37" t="s">
        <v>173</v>
      </c>
      <c r="T31" s="27" t="s">
        <v>15</v>
      </c>
      <c r="U31" s="27">
        <v>59</v>
      </c>
      <c r="V31" s="27">
        <f t="shared" si="7"/>
        <v>48</v>
      </c>
      <c r="W31" s="27">
        <v>11</v>
      </c>
      <c r="X31" s="43">
        <f t="shared" si="2"/>
        <v>0.81355932203389836</v>
      </c>
      <c r="Y31" s="48"/>
    </row>
    <row r="32" spans="1:25" ht="19.5" customHeight="1">
      <c r="A32" s="81"/>
      <c r="B32" s="8" t="s">
        <v>64</v>
      </c>
      <c r="C32" s="85"/>
      <c r="D32" s="9">
        <v>75</v>
      </c>
      <c r="E32" s="9">
        <f t="shared" si="6"/>
        <v>0</v>
      </c>
      <c r="F32" s="7">
        <v>75</v>
      </c>
      <c r="G32" s="42">
        <f t="shared" si="3"/>
        <v>0</v>
      </c>
      <c r="H32" s="118"/>
      <c r="I32" s="116" t="s">
        <v>74</v>
      </c>
      <c r="J32" s="38" t="s">
        <v>75</v>
      </c>
      <c r="K32" s="117" t="s">
        <v>16</v>
      </c>
      <c r="L32" s="27">
        <v>50</v>
      </c>
      <c r="M32" s="27">
        <f t="shared" si="4"/>
        <v>47</v>
      </c>
      <c r="N32" s="27">
        <v>3</v>
      </c>
      <c r="O32" s="42">
        <f t="shared" si="5"/>
        <v>0.94</v>
      </c>
      <c r="P32" s="118">
        <f>(M32+M33+M34+M35+M36+M37+M38)/(L32+L33+L34+L35+L36+L37+L38)</f>
        <v>0.7780898876404494</v>
      </c>
      <c r="Q32" s="93"/>
      <c r="R32" s="19" t="s">
        <v>186</v>
      </c>
      <c r="S32" s="37" t="s">
        <v>174</v>
      </c>
      <c r="T32" s="32" t="s">
        <v>14</v>
      </c>
      <c r="U32" s="27">
        <v>59</v>
      </c>
      <c r="V32" s="27">
        <f t="shared" si="7"/>
        <v>49</v>
      </c>
      <c r="W32" s="27">
        <v>10</v>
      </c>
      <c r="X32" s="43">
        <f t="shared" si="2"/>
        <v>0.83050847457627119</v>
      </c>
      <c r="Y32" s="48"/>
    </row>
    <row r="33" spans="1:25" ht="19.5" customHeight="1">
      <c r="A33" s="81"/>
      <c r="B33" s="8" t="s">
        <v>65</v>
      </c>
      <c r="C33" s="85"/>
      <c r="D33" s="9">
        <v>28</v>
      </c>
      <c r="E33" s="9">
        <f t="shared" si="6"/>
        <v>21</v>
      </c>
      <c r="F33" s="7">
        <v>7</v>
      </c>
      <c r="G33" s="42">
        <f t="shared" si="3"/>
        <v>0.75</v>
      </c>
      <c r="H33" s="118"/>
      <c r="I33" s="116"/>
      <c r="J33" s="38" t="s">
        <v>76</v>
      </c>
      <c r="K33" s="117"/>
      <c r="L33" s="27">
        <v>9</v>
      </c>
      <c r="M33" s="27">
        <f t="shared" si="4"/>
        <v>9</v>
      </c>
      <c r="N33" s="27">
        <v>0</v>
      </c>
      <c r="O33" s="42">
        <f t="shared" si="5"/>
        <v>1</v>
      </c>
      <c r="P33" s="118"/>
      <c r="Q33" s="93"/>
      <c r="R33" s="17" t="s">
        <v>192</v>
      </c>
      <c r="S33" s="37" t="s">
        <v>175</v>
      </c>
      <c r="T33" s="27" t="s">
        <v>15</v>
      </c>
      <c r="U33" s="27">
        <v>101</v>
      </c>
      <c r="V33" s="27">
        <f t="shared" si="7"/>
        <v>77</v>
      </c>
      <c r="W33" s="27">
        <v>24</v>
      </c>
      <c r="X33" s="43">
        <f t="shared" si="2"/>
        <v>0.76237623762376239</v>
      </c>
      <c r="Y33" s="48"/>
    </row>
    <row r="34" spans="1:25" ht="19.5" customHeight="1">
      <c r="A34" s="81"/>
      <c r="B34" s="8" t="s">
        <v>66</v>
      </c>
      <c r="C34" s="85"/>
      <c r="D34" s="9">
        <v>12</v>
      </c>
      <c r="E34" s="9">
        <f t="shared" si="6"/>
        <v>9</v>
      </c>
      <c r="F34" s="7">
        <v>3</v>
      </c>
      <c r="G34" s="42">
        <f t="shared" si="3"/>
        <v>0.75</v>
      </c>
      <c r="H34" s="118"/>
      <c r="I34" s="116"/>
      <c r="J34" s="38" t="s">
        <v>77</v>
      </c>
      <c r="K34" s="117"/>
      <c r="L34" s="27">
        <v>46</v>
      </c>
      <c r="M34" s="27">
        <f t="shared" si="4"/>
        <v>32</v>
      </c>
      <c r="N34" s="27">
        <v>14</v>
      </c>
      <c r="O34" s="42">
        <f t="shared" si="5"/>
        <v>0.69565217391304346</v>
      </c>
      <c r="P34" s="118"/>
      <c r="Q34" s="93"/>
      <c r="R34" s="16" t="s">
        <v>189</v>
      </c>
      <c r="S34" s="37" t="s">
        <v>176</v>
      </c>
      <c r="T34" s="27" t="s">
        <v>19</v>
      </c>
      <c r="U34" s="27">
        <v>125</v>
      </c>
      <c r="V34" s="27">
        <f t="shared" si="7"/>
        <v>120</v>
      </c>
      <c r="W34" s="27">
        <v>5</v>
      </c>
      <c r="X34" s="43">
        <f t="shared" si="2"/>
        <v>0.96</v>
      </c>
      <c r="Y34" s="48"/>
    </row>
    <row r="35" spans="1:25" ht="19.5" customHeight="1">
      <c r="A35" s="81" t="s">
        <v>121</v>
      </c>
      <c r="B35" s="8" t="s">
        <v>122</v>
      </c>
      <c r="C35" s="85" t="s">
        <v>18</v>
      </c>
      <c r="D35" s="9">
        <v>103</v>
      </c>
      <c r="E35" s="9">
        <f t="shared" si="6"/>
        <v>98</v>
      </c>
      <c r="F35" s="7">
        <v>5</v>
      </c>
      <c r="G35" s="42">
        <f t="shared" si="3"/>
        <v>0.95145631067961167</v>
      </c>
      <c r="H35" s="118">
        <f>(E35+E36+E37+E38+E39+E40+E41+E42+E43+E44+E45+E46+E47)/(D35+D36+D37+D38+D39+D40+D41+D42+D43+D44+D45+D46+D47)</f>
        <v>0.91382405745062834</v>
      </c>
      <c r="I35" s="116"/>
      <c r="J35" s="38" t="s">
        <v>78</v>
      </c>
      <c r="K35" s="117"/>
      <c r="L35" s="27">
        <v>55</v>
      </c>
      <c r="M35" s="27">
        <f t="shared" si="4"/>
        <v>43</v>
      </c>
      <c r="N35" s="27">
        <v>12</v>
      </c>
      <c r="O35" s="42">
        <f t="shared" si="5"/>
        <v>0.78181818181818186</v>
      </c>
      <c r="P35" s="118"/>
      <c r="Q35" s="93"/>
      <c r="R35" s="16" t="s">
        <v>189</v>
      </c>
      <c r="S35" s="37" t="s">
        <v>177</v>
      </c>
      <c r="T35" s="27" t="s">
        <v>19</v>
      </c>
      <c r="U35" s="27">
        <v>106</v>
      </c>
      <c r="V35" s="27">
        <f t="shared" si="7"/>
        <v>98</v>
      </c>
      <c r="W35" s="27">
        <v>8</v>
      </c>
      <c r="X35" s="43">
        <f t="shared" si="2"/>
        <v>0.92452830188679247</v>
      </c>
      <c r="Y35" s="48"/>
    </row>
    <row r="36" spans="1:25" ht="19.5" customHeight="1">
      <c r="A36" s="81"/>
      <c r="B36" s="8" t="s">
        <v>123</v>
      </c>
      <c r="C36" s="85"/>
      <c r="D36" s="9">
        <v>17</v>
      </c>
      <c r="E36" s="9">
        <f t="shared" si="6"/>
        <v>15</v>
      </c>
      <c r="F36" s="7">
        <v>2</v>
      </c>
      <c r="G36" s="42">
        <f t="shared" si="3"/>
        <v>0.88235294117647056</v>
      </c>
      <c r="H36" s="118"/>
      <c r="I36" s="116"/>
      <c r="J36" s="38" t="s">
        <v>79</v>
      </c>
      <c r="K36" s="117"/>
      <c r="L36" s="27">
        <v>110</v>
      </c>
      <c r="M36" s="27">
        <f t="shared" si="4"/>
        <v>96</v>
      </c>
      <c r="N36" s="27">
        <v>14</v>
      </c>
      <c r="O36" s="42">
        <f t="shared" si="5"/>
        <v>0.87272727272727268</v>
      </c>
      <c r="P36" s="118"/>
      <c r="Q36" s="93"/>
      <c r="R36" s="18" t="s">
        <v>190</v>
      </c>
      <c r="S36" s="37" t="s">
        <v>178</v>
      </c>
      <c r="T36" s="32" t="s">
        <v>14</v>
      </c>
      <c r="U36" s="27">
        <v>59</v>
      </c>
      <c r="V36" s="27">
        <f t="shared" si="7"/>
        <v>32</v>
      </c>
      <c r="W36" s="27">
        <v>27</v>
      </c>
      <c r="X36" s="43">
        <f t="shared" si="2"/>
        <v>0.5423728813559322</v>
      </c>
      <c r="Y36" s="48"/>
    </row>
    <row r="37" spans="1:25" ht="19.5" customHeight="1">
      <c r="A37" s="81"/>
      <c r="B37" s="8" t="s">
        <v>124</v>
      </c>
      <c r="C37" s="85"/>
      <c r="D37" s="9">
        <v>61</v>
      </c>
      <c r="E37" s="9">
        <f t="shared" si="6"/>
        <v>50</v>
      </c>
      <c r="F37" s="7">
        <v>11</v>
      </c>
      <c r="G37" s="42">
        <f t="shared" si="3"/>
        <v>0.81967213114754101</v>
      </c>
      <c r="H37" s="118"/>
      <c r="I37" s="116"/>
      <c r="J37" s="38" t="s">
        <v>80</v>
      </c>
      <c r="K37" s="117"/>
      <c r="L37" s="27">
        <v>33</v>
      </c>
      <c r="M37" s="27">
        <f t="shared" si="4"/>
        <v>14</v>
      </c>
      <c r="N37" s="27">
        <v>19</v>
      </c>
      <c r="O37" s="42">
        <f t="shared" si="5"/>
        <v>0.42424242424242425</v>
      </c>
      <c r="P37" s="118"/>
      <c r="Q37" s="93"/>
      <c r="R37" s="20" t="s">
        <v>188</v>
      </c>
      <c r="S37" s="37" t="s">
        <v>179</v>
      </c>
      <c r="T37" s="27" t="s">
        <v>168</v>
      </c>
      <c r="U37" s="27">
        <v>83</v>
      </c>
      <c r="V37" s="27">
        <f t="shared" si="7"/>
        <v>73</v>
      </c>
      <c r="W37" s="27">
        <v>10</v>
      </c>
      <c r="X37" s="43">
        <f t="shared" si="2"/>
        <v>0.87951807228915657</v>
      </c>
      <c r="Y37" s="48"/>
    </row>
    <row r="38" spans="1:25" ht="19.5" customHeight="1">
      <c r="A38" s="81"/>
      <c r="B38" s="8" t="s">
        <v>125</v>
      </c>
      <c r="C38" s="85"/>
      <c r="D38" s="9">
        <v>32</v>
      </c>
      <c r="E38" s="9">
        <f t="shared" si="6"/>
        <v>31</v>
      </c>
      <c r="F38" s="7">
        <v>1</v>
      </c>
      <c r="G38" s="42">
        <f t="shared" si="3"/>
        <v>0.96875</v>
      </c>
      <c r="H38" s="118"/>
      <c r="I38" s="116"/>
      <c r="J38" s="38" t="s">
        <v>81</v>
      </c>
      <c r="K38" s="117"/>
      <c r="L38" s="27">
        <v>53</v>
      </c>
      <c r="M38" s="27">
        <f t="shared" si="4"/>
        <v>36</v>
      </c>
      <c r="N38" s="27">
        <v>17</v>
      </c>
      <c r="O38" s="42">
        <f t="shared" si="5"/>
        <v>0.67924528301886788</v>
      </c>
      <c r="P38" s="118"/>
      <c r="Q38" s="93"/>
      <c r="R38" s="20" t="s">
        <v>188</v>
      </c>
      <c r="S38" s="37" t="s">
        <v>180</v>
      </c>
      <c r="T38" s="27" t="s">
        <v>168</v>
      </c>
      <c r="U38" s="27">
        <v>83</v>
      </c>
      <c r="V38" s="27">
        <f t="shared" si="7"/>
        <v>82</v>
      </c>
      <c r="W38" s="27">
        <v>1</v>
      </c>
      <c r="X38" s="43">
        <f t="shared" si="2"/>
        <v>0.98795180722891562</v>
      </c>
      <c r="Y38" s="48"/>
    </row>
    <row r="39" spans="1:25" ht="19.5" customHeight="1">
      <c r="A39" s="81"/>
      <c r="B39" s="8" t="s">
        <v>126</v>
      </c>
      <c r="C39" s="85"/>
      <c r="D39" s="9">
        <v>40</v>
      </c>
      <c r="E39" s="9">
        <f t="shared" si="6"/>
        <v>39</v>
      </c>
      <c r="F39" s="7">
        <v>1</v>
      </c>
      <c r="G39" s="42">
        <f t="shared" si="3"/>
        <v>0.97499999999999998</v>
      </c>
      <c r="H39" s="118"/>
      <c r="I39" s="116" t="s">
        <v>136</v>
      </c>
      <c r="J39" s="38" t="s">
        <v>137</v>
      </c>
      <c r="K39" s="119" t="s">
        <v>228</v>
      </c>
      <c r="L39" s="27">
        <v>24</v>
      </c>
      <c r="M39" s="27">
        <f t="shared" si="4"/>
        <v>0</v>
      </c>
      <c r="N39" s="27">
        <v>24</v>
      </c>
      <c r="O39" s="42">
        <f t="shared" si="5"/>
        <v>0</v>
      </c>
      <c r="P39" s="118">
        <f>(M39+M40+M41+M42+M43)/(L39+L40+L41+L42+L43)</f>
        <v>5.1612903225806452E-2</v>
      </c>
      <c r="Q39" s="93"/>
      <c r="R39" s="16" t="s">
        <v>189</v>
      </c>
      <c r="S39" s="37" t="s">
        <v>181</v>
      </c>
      <c r="T39" s="27" t="s">
        <v>19</v>
      </c>
      <c r="U39" s="27">
        <v>41</v>
      </c>
      <c r="V39" s="27">
        <f t="shared" si="7"/>
        <v>41</v>
      </c>
      <c r="W39" s="27">
        <v>0</v>
      </c>
      <c r="X39" s="43">
        <f t="shared" si="2"/>
        <v>1</v>
      </c>
      <c r="Y39" s="48"/>
    </row>
    <row r="40" spans="1:25" ht="19.5" customHeight="1">
      <c r="A40" s="81"/>
      <c r="B40" s="8" t="s">
        <v>127</v>
      </c>
      <c r="C40" s="85"/>
      <c r="D40" s="9">
        <v>66</v>
      </c>
      <c r="E40" s="9">
        <f t="shared" si="6"/>
        <v>60</v>
      </c>
      <c r="F40" s="7">
        <v>6</v>
      </c>
      <c r="G40" s="42">
        <f t="shared" si="3"/>
        <v>0.90909090909090906</v>
      </c>
      <c r="H40" s="118"/>
      <c r="I40" s="116"/>
      <c r="J40" s="38" t="s">
        <v>61</v>
      </c>
      <c r="K40" s="117"/>
      <c r="L40" s="27">
        <v>18</v>
      </c>
      <c r="M40" s="27">
        <f t="shared" si="4"/>
        <v>0</v>
      </c>
      <c r="N40" s="27">
        <v>18</v>
      </c>
      <c r="O40" s="42">
        <f t="shared" si="5"/>
        <v>0</v>
      </c>
      <c r="P40" s="118"/>
      <c r="Q40" s="94"/>
      <c r="R40" s="5" t="s">
        <v>191</v>
      </c>
      <c r="S40" s="37" t="s">
        <v>182</v>
      </c>
      <c r="T40" s="27" t="s">
        <v>15</v>
      </c>
      <c r="U40" s="27">
        <v>57</v>
      </c>
      <c r="V40" s="27">
        <f t="shared" si="7"/>
        <v>37</v>
      </c>
      <c r="W40" s="27">
        <v>20</v>
      </c>
      <c r="X40" s="43">
        <f t="shared" si="2"/>
        <v>0.64912280701754388</v>
      </c>
      <c r="Y40" s="48"/>
    </row>
    <row r="41" spans="1:25" ht="19.5" customHeight="1">
      <c r="A41" s="81"/>
      <c r="B41" s="8" t="s">
        <v>128</v>
      </c>
      <c r="C41" s="85"/>
      <c r="D41" s="9">
        <v>38</v>
      </c>
      <c r="E41" s="9">
        <f t="shared" si="6"/>
        <v>37</v>
      </c>
      <c r="F41" s="7">
        <v>1</v>
      </c>
      <c r="G41" s="42">
        <f t="shared" si="3"/>
        <v>0.97368421052631582</v>
      </c>
      <c r="H41" s="118"/>
      <c r="I41" s="116"/>
      <c r="J41" s="38" t="s">
        <v>138</v>
      </c>
      <c r="K41" s="117"/>
      <c r="L41" s="27">
        <v>71</v>
      </c>
      <c r="M41" s="27">
        <f t="shared" si="4"/>
        <v>8</v>
      </c>
      <c r="N41" s="27">
        <v>63</v>
      </c>
      <c r="O41" s="42">
        <f t="shared" si="5"/>
        <v>0.11267605633802817</v>
      </c>
      <c r="P41" s="118"/>
      <c r="Q41" s="85" t="s">
        <v>8</v>
      </c>
      <c r="R41" s="85"/>
      <c r="S41" s="85"/>
      <c r="T41" s="85"/>
      <c r="U41" s="2">
        <f>SUM(U3:U40)</f>
        <v>2897</v>
      </c>
      <c r="V41" s="2">
        <f t="shared" ref="V41:W41" si="8">SUM(V3:V40)</f>
        <v>1941</v>
      </c>
      <c r="W41" s="2">
        <f t="shared" si="8"/>
        <v>956</v>
      </c>
      <c r="X41" s="2"/>
      <c r="Y41" s="2"/>
    </row>
    <row r="42" spans="1:25" ht="19.5" customHeight="1">
      <c r="A42" s="81"/>
      <c r="B42" s="8" t="s">
        <v>129</v>
      </c>
      <c r="C42" s="85"/>
      <c r="D42" s="9">
        <v>45</v>
      </c>
      <c r="E42" s="9">
        <f t="shared" si="6"/>
        <v>38</v>
      </c>
      <c r="F42" s="9">
        <v>7</v>
      </c>
      <c r="G42" s="42">
        <f t="shared" si="3"/>
        <v>0.84444444444444444</v>
      </c>
      <c r="H42" s="118"/>
      <c r="I42" s="116"/>
      <c r="J42" s="38" t="s">
        <v>139</v>
      </c>
      <c r="K42" s="117"/>
      <c r="L42" s="27">
        <v>21</v>
      </c>
      <c r="M42" s="27">
        <f t="shared" si="4"/>
        <v>0</v>
      </c>
      <c r="N42" s="27">
        <v>21</v>
      </c>
      <c r="O42" s="42">
        <f t="shared" si="5"/>
        <v>0</v>
      </c>
      <c r="P42" s="118"/>
    </row>
    <row r="43" spans="1:25" ht="19.5" customHeight="1">
      <c r="A43" s="81"/>
      <c r="B43" s="8" t="s">
        <v>130</v>
      </c>
      <c r="C43" s="85"/>
      <c r="D43" s="9">
        <v>11</v>
      </c>
      <c r="E43" s="9">
        <f t="shared" si="6"/>
        <v>9</v>
      </c>
      <c r="F43" s="9">
        <v>2</v>
      </c>
      <c r="G43" s="42">
        <f t="shared" si="3"/>
        <v>0.81818181818181823</v>
      </c>
      <c r="H43" s="118"/>
      <c r="I43" s="116"/>
      <c r="J43" s="38" t="s">
        <v>140</v>
      </c>
      <c r="K43" s="117"/>
      <c r="L43" s="27">
        <v>21</v>
      </c>
      <c r="M43" s="27">
        <f t="shared" si="4"/>
        <v>0</v>
      </c>
      <c r="N43" s="27">
        <v>21</v>
      </c>
      <c r="O43" s="42">
        <f t="shared" si="5"/>
        <v>0</v>
      </c>
      <c r="P43" s="118"/>
      <c r="Q43" s="77" t="s">
        <v>183</v>
      </c>
      <c r="R43" s="77"/>
      <c r="S43" s="77" t="s">
        <v>184</v>
      </c>
      <c r="T43" s="77"/>
      <c r="U43" s="77" t="s">
        <v>185</v>
      </c>
      <c r="V43" s="77"/>
      <c r="W43" s="81" t="s">
        <v>204</v>
      </c>
      <c r="X43" s="81"/>
      <c r="Y43" s="81"/>
    </row>
    <row r="44" spans="1:25" ht="19.5" customHeight="1">
      <c r="A44" s="81"/>
      <c r="B44" s="8" t="s">
        <v>131</v>
      </c>
      <c r="C44" s="85"/>
      <c r="D44" s="9">
        <v>7</v>
      </c>
      <c r="E44" s="9">
        <f t="shared" si="6"/>
        <v>7</v>
      </c>
      <c r="F44" s="9">
        <v>0</v>
      </c>
      <c r="G44" s="42">
        <f t="shared" si="3"/>
        <v>1</v>
      </c>
      <c r="H44" s="118"/>
      <c r="I44" s="116" t="s">
        <v>92</v>
      </c>
      <c r="J44" s="38" t="s">
        <v>93</v>
      </c>
      <c r="K44" s="117" t="s">
        <v>16</v>
      </c>
      <c r="L44" s="27">
        <v>54</v>
      </c>
      <c r="M44" s="27">
        <f t="shared" si="4"/>
        <v>47</v>
      </c>
      <c r="N44" s="27">
        <v>7</v>
      </c>
      <c r="O44" s="42">
        <f t="shared" si="5"/>
        <v>0.87037037037037035</v>
      </c>
      <c r="P44" s="118">
        <f>(M44+M45+M46+M47+M48+M49)/(L44+L45+L46+L47+L48+L49)</f>
        <v>0.82061068702290074</v>
      </c>
      <c r="Q44" s="77"/>
      <c r="R44" s="77"/>
      <c r="S44" s="77"/>
      <c r="T44" s="77"/>
      <c r="U44" s="77"/>
      <c r="V44" s="77"/>
      <c r="W44" s="81"/>
      <c r="X44" s="81"/>
      <c r="Y44" s="81"/>
    </row>
    <row r="45" spans="1:25" ht="26.25" customHeight="1">
      <c r="A45" s="81"/>
      <c r="B45" s="8" t="s">
        <v>132</v>
      </c>
      <c r="C45" s="85"/>
      <c r="D45" s="9">
        <v>32</v>
      </c>
      <c r="E45" s="9">
        <f t="shared" si="6"/>
        <v>25</v>
      </c>
      <c r="F45" s="9">
        <v>7</v>
      </c>
      <c r="G45" s="42">
        <f t="shared" si="3"/>
        <v>0.78125</v>
      </c>
      <c r="H45" s="118"/>
      <c r="I45" s="116"/>
      <c r="J45" s="38" t="s">
        <v>94</v>
      </c>
      <c r="K45" s="117"/>
      <c r="L45" s="27">
        <v>33</v>
      </c>
      <c r="M45" s="27">
        <f t="shared" si="4"/>
        <v>28</v>
      </c>
      <c r="N45" s="27">
        <v>5</v>
      </c>
      <c r="O45" s="42">
        <f t="shared" si="5"/>
        <v>0.84848484848484851</v>
      </c>
      <c r="P45" s="118"/>
      <c r="Q45" s="75">
        <f>D50+L50+U41</f>
        <v>6929</v>
      </c>
      <c r="R45" s="76"/>
      <c r="S45" s="75">
        <f>E50+M50+V41</f>
        <v>4544</v>
      </c>
      <c r="T45" s="76"/>
      <c r="U45" s="108">
        <f>S45/Q45</f>
        <v>0.65579448693895226</v>
      </c>
      <c r="V45" s="109"/>
      <c r="W45" s="78"/>
      <c r="X45" s="79"/>
      <c r="Y45" s="80"/>
    </row>
    <row r="46" spans="1:25" ht="24.75" customHeight="1">
      <c r="A46" s="81"/>
      <c r="B46" s="8" t="s">
        <v>133</v>
      </c>
      <c r="C46" s="85"/>
      <c r="D46" s="9">
        <v>22</v>
      </c>
      <c r="E46" s="9">
        <f t="shared" si="6"/>
        <v>21</v>
      </c>
      <c r="F46" s="9">
        <v>1</v>
      </c>
      <c r="G46" s="42">
        <f t="shared" si="3"/>
        <v>0.95454545454545459</v>
      </c>
      <c r="H46" s="118"/>
      <c r="I46" s="116"/>
      <c r="J46" s="38" t="s">
        <v>95</v>
      </c>
      <c r="K46" s="117"/>
      <c r="L46" s="27">
        <v>23</v>
      </c>
      <c r="M46" s="27">
        <f t="shared" si="4"/>
        <v>20</v>
      </c>
      <c r="N46" s="27">
        <v>3</v>
      </c>
      <c r="O46" s="42">
        <f t="shared" si="5"/>
        <v>0.86956521739130432</v>
      </c>
      <c r="P46" s="118"/>
      <c r="Q46" s="75" t="s">
        <v>183</v>
      </c>
      <c r="R46" s="76"/>
      <c r="S46" s="75" t="s">
        <v>184</v>
      </c>
      <c r="T46" s="76"/>
      <c r="U46" s="75" t="s">
        <v>185</v>
      </c>
      <c r="V46" s="76"/>
      <c r="W46" s="78" t="s">
        <v>209</v>
      </c>
      <c r="X46" s="79"/>
      <c r="Y46" s="80"/>
    </row>
    <row r="47" spans="1:25" ht="19.5" customHeight="1">
      <c r="A47" s="81"/>
      <c r="B47" s="8" t="s">
        <v>134</v>
      </c>
      <c r="C47" s="85"/>
      <c r="D47" s="9">
        <v>83</v>
      </c>
      <c r="E47" s="9">
        <f t="shared" si="6"/>
        <v>79</v>
      </c>
      <c r="F47" s="9">
        <v>4</v>
      </c>
      <c r="G47" s="42">
        <f t="shared" si="3"/>
        <v>0.95180722891566261</v>
      </c>
      <c r="H47" s="118"/>
      <c r="I47" s="116"/>
      <c r="J47" s="38" t="s">
        <v>96</v>
      </c>
      <c r="K47" s="117"/>
      <c r="L47" s="27">
        <v>93</v>
      </c>
      <c r="M47" s="27">
        <f t="shared" si="4"/>
        <v>68</v>
      </c>
      <c r="N47" s="27">
        <v>25</v>
      </c>
      <c r="O47" s="42">
        <f t="shared" si="5"/>
        <v>0.73118279569892475</v>
      </c>
      <c r="P47" s="118"/>
      <c r="Q47" s="81">
        <f>D50+L50+U41-D48-D49-U4-U7-U13-U28</f>
        <v>6340</v>
      </c>
      <c r="R47" s="81"/>
      <c r="S47" s="77">
        <f>E50+M50+V41</f>
        <v>4544</v>
      </c>
      <c r="T47" s="77"/>
      <c r="U47" s="110">
        <f>S47/Q47</f>
        <v>0.71671924290220823</v>
      </c>
      <c r="V47" s="111"/>
      <c r="W47" s="72" t="s">
        <v>213</v>
      </c>
      <c r="X47" s="72"/>
      <c r="Y47" s="72"/>
    </row>
    <row r="48" spans="1:25" ht="19.5" customHeight="1">
      <c r="A48" s="87" t="s">
        <v>3</v>
      </c>
      <c r="B48" s="88"/>
      <c r="C48" s="89"/>
      <c r="D48" s="41">
        <v>131</v>
      </c>
      <c r="E48" s="41">
        <f t="shared" si="6"/>
        <v>0</v>
      </c>
      <c r="F48" s="41">
        <v>131</v>
      </c>
      <c r="G48" s="46">
        <f t="shared" si="3"/>
        <v>0</v>
      </c>
      <c r="H48" s="26" t="e">
        <f t="shared" si="3"/>
        <v>#DIV/0!</v>
      </c>
      <c r="I48" s="116"/>
      <c r="J48" s="38" t="s">
        <v>97</v>
      </c>
      <c r="K48" s="117"/>
      <c r="L48" s="27">
        <v>34</v>
      </c>
      <c r="M48" s="27">
        <f t="shared" si="4"/>
        <v>28</v>
      </c>
      <c r="N48" s="27">
        <v>6</v>
      </c>
      <c r="O48" s="42">
        <f t="shared" si="5"/>
        <v>0.82352941176470584</v>
      </c>
      <c r="P48" s="118"/>
      <c r="Q48" s="81"/>
      <c r="R48" s="81"/>
      <c r="S48" s="77"/>
      <c r="T48" s="77"/>
      <c r="U48" s="112"/>
      <c r="V48" s="113"/>
      <c r="W48" s="72"/>
      <c r="X48" s="72"/>
      <c r="Y48" s="72"/>
    </row>
    <row r="49" spans="1:25" ht="19.5" customHeight="1">
      <c r="A49" s="87" t="s">
        <v>5</v>
      </c>
      <c r="B49" s="88"/>
      <c r="C49" s="89"/>
      <c r="D49" s="41">
        <v>53</v>
      </c>
      <c r="E49" s="41">
        <f t="shared" si="6"/>
        <v>0</v>
      </c>
      <c r="F49" s="41">
        <v>53</v>
      </c>
      <c r="G49" s="46">
        <f t="shared" si="3"/>
        <v>0</v>
      </c>
      <c r="H49" s="26" t="e">
        <f t="shared" si="3"/>
        <v>#DIV/0!</v>
      </c>
      <c r="I49" s="116"/>
      <c r="J49" s="38" t="s">
        <v>98</v>
      </c>
      <c r="K49" s="117"/>
      <c r="L49" s="27">
        <v>25</v>
      </c>
      <c r="M49" s="27">
        <f t="shared" si="4"/>
        <v>24</v>
      </c>
      <c r="N49" s="27">
        <v>1</v>
      </c>
      <c r="O49" s="42">
        <f t="shared" si="5"/>
        <v>0.96</v>
      </c>
      <c r="P49" s="118"/>
      <c r="Q49" s="81"/>
      <c r="R49" s="81"/>
      <c r="S49" s="77"/>
      <c r="T49" s="77"/>
      <c r="U49" s="114"/>
      <c r="V49" s="115"/>
      <c r="W49" s="72"/>
      <c r="X49" s="72"/>
      <c r="Y49" s="72"/>
    </row>
    <row r="50" spans="1:25" ht="19.5" customHeight="1">
      <c r="A50" s="81" t="s">
        <v>8</v>
      </c>
      <c r="B50" s="81"/>
      <c r="C50" s="81"/>
      <c r="D50" s="9">
        <f>SUM(D3:D49)</f>
        <v>2378</v>
      </c>
      <c r="E50" s="9">
        <f t="shared" ref="E50:F50" si="9">SUM(E3:E49)</f>
        <v>1469</v>
      </c>
      <c r="F50" s="9">
        <f t="shared" si="9"/>
        <v>909</v>
      </c>
      <c r="G50" s="35"/>
      <c r="H50" s="36"/>
      <c r="I50" s="82" t="s">
        <v>8</v>
      </c>
      <c r="J50" s="83"/>
      <c r="K50" s="84"/>
      <c r="L50" s="9">
        <f>SUM(L3:L49)</f>
        <v>1654</v>
      </c>
      <c r="M50" s="9">
        <f>SUM(M3:M49)</f>
        <v>1134</v>
      </c>
      <c r="N50" s="9">
        <f>SUM(N3:N49)</f>
        <v>520</v>
      </c>
      <c r="O50" s="9"/>
      <c r="P50" s="9"/>
    </row>
    <row r="52" spans="1:25">
      <c r="B52" s="99" t="s">
        <v>216</v>
      </c>
      <c r="C52" s="99"/>
      <c r="J52" s="99" t="s">
        <v>217</v>
      </c>
      <c r="K52" s="99"/>
      <c r="Q52" s="99" t="s">
        <v>218</v>
      </c>
      <c r="R52" s="99"/>
    </row>
    <row r="53" spans="1:25">
      <c r="B53" s="99"/>
      <c r="C53" s="99"/>
      <c r="J53" s="99"/>
      <c r="K53" s="99"/>
      <c r="Q53" s="99"/>
      <c r="R53" s="99"/>
    </row>
  </sheetData>
  <mergeCells count="65">
    <mergeCell ref="B52:C53"/>
    <mergeCell ref="J52:K53"/>
    <mergeCell ref="Q52:R53"/>
    <mergeCell ref="A1:Y1"/>
    <mergeCell ref="A3:A7"/>
    <mergeCell ref="C3:C7"/>
    <mergeCell ref="H3:H7"/>
    <mergeCell ref="I3:I8"/>
    <mergeCell ref="K3:K8"/>
    <mergeCell ref="P3:P8"/>
    <mergeCell ref="Q3:Q40"/>
    <mergeCell ref="A8:A16"/>
    <mergeCell ref="C8:C16"/>
    <mergeCell ref="H8:H16"/>
    <mergeCell ref="I9:I15"/>
    <mergeCell ref="K9:K15"/>
    <mergeCell ref="P9:P15"/>
    <mergeCell ref="I16:I22"/>
    <mergeCell ref="K16:K22"/>
    <mergeCell ref="P16:P22"/>
    <mergeCell ref="P23:P26"/>
    <mergeCell ref="K23:K26"/>
    <mergeCell ref="A25:A34"/>
    <mergeCell ref="C25:C34"/>
    <mergeCell ref="H25:H34"/>
    <mergeCell ref="I27:I31"/>
    <mergeCell ref="A17:A24"/>
    <mergeCell ref="C17:C24"/>
    <mergeCell ref="H17:H24"/>
    <mergeCell ref="I23:I26"/>
    <mergeCell ref="A35:A47"/>
    <mergeCell ref="C35:C47"/>
    <mergeCell ref="H35:H47"/>
    <mergeCell ref="I39:I43"/>
    <mergeCell ref="K39:K43"/>
    <mergeCell ref="W43:Y44"/>
    <mergeCell ref="K27:K31"/>
    <mergeCell ref="P27:P31"/>
    <mergeCell ref="I32:I38"/>
    <mergeCell ref="K32:K38"/>
    <mergeCell ref="P32:P38"/>
    <mergeCell ref="Q45:R45"/>
    <mergeCell ref="S45:T45"/>
    <mergeCell ref="U45:V45"/>
    <mergeCell ref="P39:P43"/>
    <mergeCell ref="Q41:T41"/>
    <mergeCell ref="Q43:R44"/>
    <mergeCell ref="S43:T44"/>
    <mergeCell ref="U43:V44"/>
    <mergeCell ref="A48:C48"/>
    <mergeCell ref="A49:C49"/>
    <mergeCell ref="A50:C50"/>
    <mergeCell ref="I50:K50"/>
    <mergeCell ref="W45:Y45"/>
    <mergeCell ref="Q46:R46"/>
    <mergeCell ref="S46:T46"/>
    <mergeCell ref="U46:V46"/>
    <mergeCell ref="W46:Y46"/>
    <mergeCell ref="Q47:R49"/>
    <mergeCell ref="S47:T49"/>
    <mergeCell ref="U47:V49"/>
    <mergeCell ref="W47:Y49"/>
    <mergeCell ref="I44:I49"/>
    <mergeCell ref="K44:K49"/>
    <mergeCell ref="P44:P49"/>
  </mergeCells>
  <phoneticPr fontId="1" type="noConversion"/>
  <conditionalFormatting sqref="G3:H47 O3:P49 X3 X29:X40 X14:X27 X8:X12 X5:X6 Y14 Y16 Y18 Y10 Y12 Y8 Y6 Y4 U45:V45 U47:V49">
    <cfRule type="aboveAverage" dxfId="8" priority="1" aboveAverage="0"/>
  </conditionalFormatting>
  <conditionalFormatting sqref="G3:H47 O3:P49 X29:X40 X14:X27 X8:X12 X5:X6 X3 Y4 Y6 Y8 Y10 Y12 Y14 Y16 Y18 U45:V45 U47:V49">
    <cfRule type="iconSet" priority="2">
      <iconSet>
        <cfvo type="percent" val="0"/>
        <cfvo type="percent" val="60"/>
        <cfvo type="percent" val="80"/>
      </iconSet>
    </cfRule>
  </conditionalFormatting>
  <pageMargins left="0.23622047244094491" right="0.23622047244094491" top="0.35433070866141736" bottom="0.35433070866141736" header="0.31496062992125984" footer="0.31496062992125984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24D8E-7603-43C8-976D-A0E51E1AF54D}">
  <sheetPr>
    <pageSetUpPr fitToPage="1"/>
  </sheetPr>
  <dimension ref="A1:Z53"/>
  <sheetViews>
    <sheetView topLeftCell="A7" zoomScale="70" zoomScaleNormal="70" workbookViewId="0">
      <selection activeCell="M39" sqref="M39:M43"/>
    </sheetView>
  </sheetViews>
  <sheetFormatPr defaultColWidth="8.875" defaultRowHeight="15.75"/>
  <cols>
    <col min="1" max="1" width="12.375" style="1" customWidth="1"/>
    <col min="2" max="2" width="10.875" style="1" customWidth="1"/>
    <col min="3" max="3" width="8.25" style="1" customWidth="1"/>
    <col min="4" max="5" width="10.375" style="1" customWidth="1"/>
    <col min="6" max="6" width="9.5" style="1" bestFit="1" customWidth="1"/>
    <col min="7" max="7" width="14.75" style="1" bestFit="1" customWidth="1"/>
    <col min="8" max="8" width="14.375" style="1" customWidth="1"/>
    <col min="9" max="9" width="11" style="1" customWidth="1"/>
    <col min="10" max="10" width="9.25" style="1" customWidth="1"/>
    <col min="11" max="11" width="8.875" style="1"/>
    <col min="12" max="12" width="10.375" style="1" customWidth="1"/>
    <col min="13" max="14" width="9.125" style="1" bestFit="1" customWidth="1"/>
    <col min="15" max="15" width="16.25" style="1" customWidth="1"/>
    <col min="16" max="16" width="14.75" style="1" customWidth="1"/>
    <col min="17" max="17" width="12.375" style="1" customWidth="1"/>
    <col min="18" max="18" width="10.875" style="1" customWidth="1"/>
    <col min="19" max="19" width="8.25" style="1" customWidth="1"/>
    <col min="20" max="21" width="10.375" style="1" customWidth="1"/>
    <col min="22" max="22" width="9.5" style="1" bestFit="1" customWidth="1"/>
    <col min="23" max="23" width="11" style="1" customWidth="1"/>
    <col min="24" max="24" width="14.75" style="1" bestFit="1" customWidth="1"/>
    <col min="25" max="25" width="15.875" style="1" customWidth="1"/>
    <col min="26" max="16384" width="8.875" style="1"/>
  </cols>
  <sheetData>
    <row r="1" spans="1:26" ht="61.5" customHeight="1">
      <c r="A1" s="95" t="s">
        <v>227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6" ht="45" customHeight="1">
      <c r="A2" s="21" t="s">
        <v>0</v>
      </c>
      <c r="B2" s="21" t="s">
        <v>7</v>
      </c>
      <c r="C2" s="21" t="s">
        <v>12</v>
      </c>
      <c r="D2" s="22" t="s">
        <v>202</v>
      </c>
      <c r="E2" s="22" t="s">
        <v>201</v>
      </c>
      <c r="F2" s="23" t="s">
        <v>11</v>
      </c>
      <c r="G2" s="24" t="s">
        <v>9</v>
      </c>
      <c r="H2" s="24" t="s">
        <v>10</v>
      </c>
      <c r="I2" s="21" t="s">
        <v>0</v>
      </c>
      <c r="J2" s="21" t="s">
        <v>7</v>
      </c>
      <c r="K2" s="21" t="s">
        <v>12</v>
      </c>
      <c r="L2" s="22" t="s">
        <v>202</v>
      </c>
      <c r="M2" s="22" t="s">
        <v>201</v>
      </c>
      <c r="N2" s="23" t="s">
        <v>11</v>
      </c>
      <c r="O2" s="24" t="s">
        <v>9</v>
      </c>
      <c r="P2" s="24" t="s">
        <v>10</v>
      </c>
      <c r="Q2" s="21" t="s">
        <v>0</v>
      </c>
      <c r="R2" s="21" t="s">
        <v>1</v>
      </c>
      <c r="S2" s="21" t="s">
        <v>7</v>
      </c>
      <c r="T2" s="21" t="s">
        <v>12</v>
      </c>
      <c r="U2" s="22" t="s">
        <v>202</v>
      </c>
      <c r="V2" s="22" t="s">
        <v>201</v>
      </c>
      <c r="W2" s="23" t="s">
        <v>11</v>
      </c>
      <c r="X2" s="24" t="s">
        <v>9</v>
      </c>
      <c r="Y2" s="24" t="s">
        <v>10</v>
      </c>
      <c r="Z2" s="24" t="s">
        <v>229</v>
      </c>
    </row>
    <row r="3" spans="1:26" ht="19.5">
      <c r="A3" s="98" t="s">
        <v>242</v>
      </c>
      <c r="B3" s="8" t="s">
        <v>108</v>
      </c>
      <c r="C3" s="91" t="s">
        <v>14</v>
      </c>
      <c r="D3" s="7">
        <v>42</v>
      </c>
      <c r="E3" s="9">
        <f t="shared" ref="E3:E7" si="0">D3-F3</f>
        <v>26</v>
      </c>
      <c r="F3" s="7">
        <v>16</v>
      </c>
      <c r="G3" s="42">
        <f>E3/D3</f>
        <v>0.61904761904761907</v>
      </c>
      <c r="H3" s="121">
        <f>(E3+E4+E5+E6+E7)/(D3+D4+D5+D6+D7)</f>
        <v>0.44736842105263158</v>
      </c>
      <c r="I3" s="122" t="s">
        <v>230</v>
      </c>
      <c r="J3" s="38" t="s">
        <v>68</v>
      </c>
      <c r="K3" s="119" t="s">
        <v>13</v>
      </c>
      <c r="L3" s="27">
        <v>31</v>
      </c>
      <c r="M3" s="27">
        <f>L3-N3</f>
        <v>26</v>
      </c>
      <c r="N3" s="27">
        <v>5</v>
      </c>
      <c r="O3" s="43">
        <f>M3/L3</f>
        <v>0.83870967741935487</v>
      </c>
      <c r="P3" s="121">
        <f>(M3+M4+M5+M6+M7+M8)/(L3+L4+L5+L6+L7+L8)</f>
        <v>0.77931034482758621</v>
      </c>
      <c r="Q3" s="92" t="s">
        <v>206</v>
      </c>
      <c r="R3" s="13" t="s">
        <v>187</v>
      </c>
      <c r="S3" s="37" t="s">
        <v>143</v>
      </c>
      <c r="T3" s="27" t="s">
        <v>18</v>
      </c>
      <c r="U3" s="27">
        <v>44</v>
      </c>
      <c r="V3" s="27">
        <f t="shared" ref="V3:V16" si="1">U3-W3</f>
        <v>38</v>
      </c>
      <c r="W3" s="27">
        <v>6</v>
      </c>
      <c r="X3" s="43">
        <f t="shared" ref="X3:X40" si="2">V3/U3</f>
        <v>0.86363636363636365</v>
      </c>
      <c r="Y3" s="56" t="s">
        <v>193</v>
      </c>
      <c r="Z3" s="56">
        <f>SUM(U20,U27,U32)</f>
        <v>230</v>
      </c>
    </row>
    <row r="4" spans="1:26" ht="19.5">
      <c r="A4" s="98"/>
      <c r="B4" s="9" t="s">
        <v>101</v>
      </c>
      <c r="C4" s="91"/>
      <c r="D4" s="9">
        <v>100</v>
      </c>
      <c r="E4" s="9">
        <f t="shared" si="0"/>
        <v>44</v>
      </c>
      <c r="F4" s="7">
        <v>56</v>
      </c>
      <c r="G4" s="42">
        <f t="shared" ref="G4:H49" si="3">E4/D4</f>
        <v>0.44</v>
      </c>
      <c r="H4" s="121"/>
      <c r="I4" s="122"/>
      <c r="J4" s="38" t="s">
        <v>69</v>
      </c>
      <c r="K4" s="119"/>
      <c r="L4" s="27">
        <v>4</v>
      </c>
      <c r="M4" s="27">
        <f t="shared" ref="M4:M49" si="4">L4-N4</f>
        <v>4</v>
      </c>
      <c r="N4" s="27">
        <v>0</v>
      </c>
      <c r="O4" s="43">
        <f t="shared" ref="O4:O49" si="5">M4/L4</f>
        <v>1</v>
      </c>
      <c r="P4" s="121"/>
      <c r="Q4" s="93"/>
      <c r="R4" s="14"/>
      <c r="S4" s="39" t="s">
        <v>144</v>
      </c>
      <c r="T4" s="40" t="s">
        <v>145</v>
      </c>
      <c r="U4" s="28">
        <v>97</v>
      </c>
      <c r="V4" s="40">
        <f t="shared" si="1"/>
        <v>0</v>
      </c>
      <c r="W4" s="28">
        <v>97</v>
      </c>
      <c r="X4" s="47">
        <f t="shared" si="2"/>
        <v>0</v>
      </c>
      <c r="Y4" s="43">
        <f>(V20+V27+V32)/(U20+U27+U32)</f>
        <v>0.88260869565217392</v>
      </c>
      <c r="Z4" s="43"/>
    </row>
    <row r="5" spans="1:26" ht="19.5">
      <c r="A5" s="98"/>
      <c r="B5" s="9" t="s">
        <v>102</v>
      </c>
      <c r="C5" s="91"/>
      <c r="D5" s="9">
        <v>57</v>
      </c>
      <c r="E5" s="9">
        <f t="shared" si="0"/>
        <v>20</v>
      </c>
      <c r="F5" s="7">
        <v>37</v>
      </c>
      <c r="G5" s="42">
        <f t="shared" si="3"/>
        <v>0.35087719298245612</v>
      </c>
      <c r="H5" s="121"/>
      <c r="I5" s="122"/>
      <c r="J5" s="38" t="s">
        <v>70</v>
      </c>
      <c r="K5" s="119"/>
      <c r="L5" s="27">
        <v>26</v>
      </c>
      <c r="M5" s="27">
        <f t="shared" si="4"/>
        <v>19</v>
      </c>
      <c r="N5" s="27">
        <v>7</v>
      </c>
      <c r="O5" s="43">
        <f t="shared" si="5"/>
        <v>0.73076923076923073</v>
      </c>
      <c r="P5" s="121"/>
      <c r="Q5" s="93"/>
      <c r="R5" s="6" t="s">
        <v>187</v>
      </c>
      <c r="S5" s="37" t="s">
        <v>146</v>
      </c>
      <c r="T5" s="27" t="s">
        <v>18</v>
      </c>
      <c r="U5" s="27">
        <v>81</v>
      </c>
      <c r="V5" s="27">
        <f t="shared" si="1"/>
        <v>73</v>
      </c>
      <c r="W5" s="27">
        <v>8</v>
      </c>
      <c r="X5" s="43">
        <f t="shared" si="2"/>
        <v>0.90123456790123457</v>
      </c>
      <c r="Y5" s="55" t="s">
        <v>194</v>
      </c>
      <c r="Z5" s="55">
        <f>SUM(U9,U12,U15,U17)</f>
        <v>301</v>
      </c>
    </row>
    <row r="6" spans="1:26" ht="19.5">
      <c r="A6" s="98"/>
      <c r="B6" s="8" t="s">
        <v>110</v>
      </c>
      <c r="C6" s="91"/>
      <c r="D6" s="9">
        <v>85</v>
      </c>
      <c r="E6" s="9">
        <f t="shared" si="0"/>
        <v>44</v>
      </c>
      <c r="F6" s="7">
        <v>41</v>
      </c>
      <c r="G6" s="42">
        <f t="shared" si="3"/>
        <v>0.51764705882352946</v>
      </c>
      <c r="H6" s="121"/>
      <c r="I6" s="122"/>
      <c r="J6" s="38" t="s">
        <v>71</v>
      </c>
      <c r="K6" s="119"/>
      <c r="L6" s="27">
        <v>40</v>
      </c>
      <c r="M6" s="27">
        <f t="shared" si="4"/>
        <v>32</v>
      </c>
      <c r="N6" s="27">
        <v>8</v>
      </c>
      <c r="O6" s="43">
        <f t="shared" si="5"/>
        <v>0.8</v>
      </c>
      <c r="P6" s="121"/>
      <c r="Q6" s="93"/>
      <c r="R6" s="5" t="s">
        <v>191</v>
      </c>
      <c r="S6" s="37" t="s">
        <v>147</v>
      </c>
      <c r="T6" s="27" t="s">
        <v>15</v>
      </c>
      <c r="U6" s="27">
        <v>117</v>
      </c>
      <c r="V6" s="27">
        <f t="shared" si="1"/>
        <v>69</v>
      </c>
      <c r="W6" s="27">
        <v>48</v>
      </c>
      <c r="X6" s="43">
        <f t="shared" si="2"/>
        <v>0.58974358974358976</v>
      </c>
      <c r="Y6" s="43">
        <f>(V9+V12+V15+V17)/(U9+U12+U15+U17)</f>
        <v>0.83720930232558144</v>
      </c>
      <c r="Z6" s="43"/>
    </row>
    <row r="7" spans="1:26" ht="19.5">
      <c r="A7" s="98"/>
      <c r="B7" s="8" t="s">
        <v>111</v>
      </c>
      <c r="C7" s="91"/>
      <c r="D7" s="9">
        <v>20</v>
      </c>
      <c r="E7" s="9">
        <f t="shared" si="0"/>
        <v>2</v>
      </c>
      <c r="F7" s="7">
        <v>18</v>
      </c>
      <c r="G7" s="42">
        <f t="shared" si="3"/>
        <v>0.1</v>
      </c>
      <c r="H7" s="121"/>
      <c r="I7" s="122"/>
      <c r="J7" s="38" t="s">
        <v>72</v>
      </c>
      <c r="K7" s="119"/>
      <c r="L7" s="27">
        <v>37</v>
      </c>
      <c r="M7" s="27">
        <f t="shared" si="4"/>
        <v>26</v>
      </c>
      <c r="N7" s="27">
        <v>11</v>
      </c>
      <c r="O7" s="43">
        <f t="shared" si="5"/>
        <v>0.70270270270270274</v>
      </c>
      <c r="P7" s="121"/>
      <c r="Q7" s="93"/>
      <c r="R7" s="14"/>
      <c r="S7" s="39" t="s">
        <v>210</v>
      </c>
      <c r="T7" s="40" t="s">
        <v>145</v>
      </c>
      <c r="U7" s="28">
        <v>124</v>
      </c>
      <c r="V7" s="40">
        <f t="shared" si="1"/>
        <v>0</v>
      </c>
      <c r="W7" s="28">
        <v>124</v>
      </c>
      <c r="X7" s="47">
        <f t="shared" si="2"/>
        <v>0</v>
      </c>
      <c r="Y7" s="54" t="s">
        <v>195</v>
      </c>
      <c r="Z7" s="54">
        <f>SUM(U3,U5,U8,U10,U14)</f>
        <v>326</v>
      </c>
    </row>
    <row r="8" spans="1:26" ht="19.5">
      <c r="A8" s="98" t="s">
        <v>241</v>
      </c>
      <c r="B8" s="8" t="s">
        <v>113</v>
      </c>
      <c r="C8" s="91" t="s">
        <v>99</v>
      </c>
      <c r="D8" s="9">
        <v>20</v>
      </c>
      <c r="E8" s="9">
        <f>D8-F8</f>
        <v>14</v>
      </c>
      <c r="F8" s="7">
        <v>6</v>
      </c>
      <c r="G8" s="42">
        <f t="shared" si="3"/>
        <v>0.7</v>
      </c>
      <c r="H8" s="118">
        <f>(E8+E9+E10+E11+E12+E13+E14+E15+E16)/(D8+D9+D10+D11+D12+D13+D14+D15+D16)</f>
        <v>0.76097560975609757</v>
      </c>
      <c r="I8" s="122"/>
      <c r="J8" s="38" t="s">
        <v>73</v>
      </c>
      <c r="K8" s="119"/>
      <c r="L8" s="27">
        <v>7</v>
      </c>
      <c r="M8" s="27">
        <f t="shared" si="4"/>
        <v>6</v>
      </c>
      <c r="N8" s="27">
        <v>1</v>
      </c>
      <c r="O8" s="43">
        <f t="shared" si="5"/>
        <v>0.8571428571428571</v>
      </c>
      <c r="P8" s="121"/>
      <c r="Q8" s="93"/>
      <c r="R8" s="6" t="s">
        <v>187</v>
      </c>
      <c r="S8" s="37" t="s">
        <v>149</v>
      </c>
      <c r="T8" s="27" t="s">
        <v>18</v>
      </c>
      <c r="U8" s="27">
        <v>47</v>
      </c>
      <c r="V8" s="27">
        <f t="shared" si="1"/>
        <v>37</v>
      </c>
      <c r="W8" s="27">
        <v>10</v>
      </c>
      <c r="X8" s="43">
        <f t="shared" si="2"/>
        <v>0.78723404255319152</v>
      </c>
      <c r="Y8" s="43">
        <f>(V3+V5+V8+V10+V14)/(U3+U5+U8+U10+U14)</f>
        <v>0.85276073619631898</v>
      </c>
      <c r="Z8" s="43"/>
    </row>
    <row r="9" spans="1:26" ht="19.5">
      <c r="A9" s="81"/>
      <c r="B9" s="8" t="s">
        <v>114</v>
      </c>
      <c r="C9" s="85"/>
      <c r="D9" s="11">
        <v>80</v>
      </c>
      <c r="E9" s="9">
        <f t="shared" ref="E9:E49" si="6">D9-F9</f>
        <v>58</v>
      </c>
      <c r="F9" s="7">
        <v>22</v>
      </c>
      <c r="G9" s="42">
        <f t="shared" si="3"/>
        <v>0.72499999999999998</v>
      </c>
      <c r="H9" s="118"/>
      <c r="I9" s="122" t="s">
        <v>231</v>
      </c>
      <c r="J9" s="38" t="s">
        <v>36</v>
      </c>
      <c r="K9" s="119" t="s">
        <v>14</v>
      </c>
      <c r="L9" s="27">
        <v>42</v>
      </c>
      <c r="M9" s="27">
        <f t="shared" si="4"/>
        <v>37</v>
      </c>
      <c r="N9" s="27">
        <v>5</v>
      </c>
      <c r="O9" s="43">
        <f t="shared" si="5"/>
        <v>0.88095238095238093</v>
      </c>
      <c r="P9" s="121">
        <f>(M9+M10+M11+M12+M13+M14)/(L9+L10+L11+L12+L13+L14)</f>
        <v>0.80400000000000005</v>
      </c>
      <c r="Q9" s="93"/>
      <c r="R9" s="15" t="s">
        <v>155</v>
      </c>
      <c r="S9" s="37" t="s">
        <v>150</v>
      </c>
      <c r="T9" s="27" t="s">
        <v>17</v>
      </c>
      <c r="U9" s="27">
        <v>113</v>
      </c>
      <c r="V9" s="27">
        <f t="shared" si="1"/>
        <v>82</v>
      </c>
      <c r="W9" s="27">
        <v>31</v>
      </c>
      <c r="X9" s="43">
        <f t="shared" si="2"/>
        <v>0.72566371681415931</v>
      </c>
      <c r="Y9" s="52" t="s">
        <v>196</v>
      </c>
      <c r="Z9" s="52">
        <f>SUM(U25,U30,U37:U38)</f>
        <v>306</v>
      </c>
    </row>
    <row r="10" spans="1:26" ht="19.5">
      <c r="A10" s="81"/>
      <c r="B10" s="8" t="s">
        <v>115</v>
      </c>
      <c r="C10" s="85"/>
      <c r="D10" s="9">
        <v>27</v>
      </c>
      <c r="E10" s="9">
        <f t="shared" si="6"/>
        <v>21</v>
      </c>
      <c r="F10" s="7">
        <v>6</v>
      </c>
      <c r="G10" s="42">
        <f t="shared" si="3"/>
        <v>0.77777777777777779</v>
      </c>
      <c r="H10" s="118"/>
      <c r="I10" s="77"/>
      <c r="J10" s="38" t="s">
        <v>37</v>
      </c>
      <c r="K10" s="117"/>
      <c r="L10" s="27">
        <v>50</v>
      </c>
      <c r="M10" s="27">
        <f t="shared" si="4"/>
        <v>37</v>
      </c>
      <c r="N10" s="27">
        <v>13</v>
      </c>
      <c r="O10" s="43">
        <f t="shared" si="5"/>
        <v>0.74</v>
      </c>
      <c r="P10" s="118"/>
      <c r="Q10" s="93"/>
      <c r="R10" s="6" t="s">
        <v>187</v>
      </c>
      <c r="S10" s="37" t="s">
        <v>151</v>
      </c>
      <c r="T10" s="27" t="s">
        <v>18</v>
      </c>
      <c r="U10" s="27">
        <v>90</v>
      </c>
      <c r="V10" s="27">
        <f t="shared" si="1"/>
        <v>74</v>
      </c>
      <c r="W10" s="27">
        <v>16</v>
      </c>
      <c r="X10" s="43">
        <f t="shared" si="2"/>
        <v>0.82222222222222219</v>
      </c>
      <c r="Y10" s="43">
        <f>(V25+V30+V37+V38)/(U25+U30+U37+U38)</f>
        <v>0.8529411764705882</v>
      </c>
      <c r="Z10" s="43"/>
    </row>
    <row r="11" spans="1:26" ht="19.5">
      <c r="A11" s="81"/>
      <c r="B11" s="9" t="s">
        <v>100</v>
      </c>
      <c r="C11" s="85"/>
      <c r="D11" s="9">
        <v>33</v>
      </c>
      <c r="E11" s="9">
        <f t="shared" si="6"/>
        <v>31</v>
      </c>
      <c r="F11" s="7">
        <v>2</v>
      </c>
      <c r="G11" s="42">
        <f t="shared" si="3"/>
        <v>0.93939393939393945</v>
      </c>
      <c r="H11" s="118"/>
      <c r="I11" s="77"/>
      <c r="J11" s="38" t="s">
        <v>38</v>
      </c>
      <c r="K11" s="117"/>
      <c r="L11" s="27">
        <v>20</v>
      </c>
      <c r="M11" s="27">
        <f t="shared" si="4"/>
        <v>17</v>
      </c>
      <c r="N11" s="27">
        <v>3</v>
      </c>
      <c r="O11" s="43">
        <f t="shared" si="5"/>
        <v>0.85</v>
      </c>
      <c r="P11" s="118"/>
      <c r="Q11" s="93"/>
      <c r="R11" s="16" t="s">
        <v>189</v>
      </c>
      <c r="S11" s="37" t="s">
        <v>152</v>
      </c>
      <c r="T11" s="27" t="s">
        <v>19</v>
      </c>
      <c r="U11" s="27">
        <v>53</v>
      </c>
      <c r="V11" s="27">
        <f t="shared" si="1"/>
        <v>50</v>
      </c>
      <c r="W11" s="27">
        <v>3</v>
      </c>
      <c r="X11" s="43">
        <f t="shared" si="2"/>
        <v>0.94339622641509435</v>
      </c>
      <c r="Y11" s="53" t="s">
        <v>197</v>
      </c>
      <c r="Z11" s="53">
        <f>SUM(U11,U34:U35,U39)</f>
        <v>335</v>
      </c>
    </row>
    <row r="12" spans="1:26" ht="19.5">
      <c r="A12" s="81"/>
      <c r="B12" s="8" t="s">
        <v>116</v>
      </c>
      <c r="C12" s="85"/>
      <c r="D12" s="9">
        <v>68</v>
      </c>
      <c r="E12" s="9">
        <f t="shared" si="6"/>
        <v>50</v>
      </c>
      <c r="F12" s="7">
        <v>18</v>
      </c>
      <c r="G12" s="42">
        <f t="shared" si="3"/>
        <v>0.73529411764705888</v>
      </c>
      <c r="H12" s="118"/>
      <c r="I12" s="77"/>
      <c r="J12" s="38" t="s">
        <v>39</v>
      </c>
      <c r="K12" s="117"/>
      <c r="L12" s="27">
        <v>43</v>
      </c>
      <c r="M12" s="27">
        <f t="shared" si="4"/>
        <v>34</v>
      </c>
      <c r="N12" s="27">
        <v>9</v>
      </c>
      <c r="O12" s="43">
        <f t="shared" si="5"/>
        <v>0.79069767441860461</v>
      </c>
      <c r="P12" s="118"/>
      <c r="Q12" s="93"/>
      <c r="R12" s="15" t="s">
        <v>155</v>
      </c>
      <c r="S12" s="37" t="s">
        <v>153</v>
      </c>
      <c r="T12" s="27" t="s">
        <v>17</v>
      </c>
      <c r="U12" s="27">
        <v>71</v>
      </c>
      <c r="V12" s="27">
        <f t="shared" si="1"/>
        <v>59</v>
      </c>
      <c r="W12" s="27">
        <v>12</v>
      </c>
      <c r="X12" s="43">
        <f t="shared" si="2"/>
        <v>0.83098591549295775</v>
      </c>
      <c r="Y12" s="43">
        <f>(V11+V34+V35+V39)/(U11+U34+U35+U39)</f>
        <v>0.92537313432835822</v>
      </c>
      <c r="Z12" s="43"/>
    </row>
    <row r="13" spans="1:26" ht="19.5">
      <c r="A13" s="81"/>
      <c r="B13" s="8" t="s">
        <v>117</v>
      </c>
      <c r="C13" s="85"/>
      <c r="D13" s="9">
        <v>48</v>
      </c>
      <c r="E13" s="9">
        <f t="shared" si="6"/>
        <v>43</v>
      </c>
      <c r="F13" s="7">
        <v>5</v>
      </c>
      <c r="G13" s="42">
        <f t="shared" si="3"/>
        <v>0.89583333333333337</v>
      </c>
      <c r="H13" s="118"/>
      <c r="I13" s="77"/>
      <c r="J13" s="38" t="s">
        <v>40</v>
      </c>
      <c r="K13" s="117"/>
      <c r="L13" s="27">
        <v>43</v>
      </c>
      <c r="M13" s="27">
        <f t="shared" si="4"/>
        <v>38</v>
      </c>
      <c r="N13" s="27">
        <v>5</v>
      </c>
      <c r="O13" s="43">
        <f t="shared" si="5"/>
        <v>0.88372093023255816</v>
      </c>
      <c r="P13" s="118"/>
      <c r="Q13" s="93"/>
      <c r="R13" s="14"/>
      <c r="S13" s="39" t="s">
        <v>212</v>
      </c>
      <c r="T13" s="40" t="s">
        <v>145</v>
      </c>
      <c r="U13" s="28">
        <v>73</v>
      </c>
      <c r="V13" s="40">
        <f t="shared" si="1"/>
        <v>0</v>
      </c>
      <c r="W13" s="28">
        <v>73</v>
      </c>
      <c r="X13" s="47">
        <f t="shared" si="2"/>
        <v>0</v>
      </c>
      <c r="Y13" s="51" t="s">
        <v>198</v>
      </c>
      <c r="Z13" s="51">
        <f>SUM(U18,U23,U26,U29,U36)</f>
        <v>367</v>
      </c>
    </row>
    <row r="14" spans="1:26" ht="19.5">
      <c r="A14" s="81"/>
      <c r="B14" s="8" t="s">
        <v>118</v>
      </c>
      <c r="C14" s="85"/>
      <c r="D14" s="9">
        <v>39</v>
      </c>
      <c r="E14" s="9">
        <f t="shared" si="6"/>
        <v>29</v>
      </c>
      <c r="F14" s="7">
        <v>10</v>
      </c>
      <c r="G14" s="42">
        <f t="shared" si="3"/>
        <v>0.74358974358974361</v>
      </c>
      <c r="H14" s="118"/>
      <c r="I14" s="77"/>
      <c r="J14" s="38" t="s">
        <v>41</v>
      </c>
      <c r="K14" s="117"/>
      <c r="L14" s="27">
        <v>52</v>
      </c>
      <c r="M14" s="27">
        <f t="shared" si="4"/>
        <v>38</v>
      </c>
      <c r="N14" s="27">
        <v>14</v>
      </c>
      <c r="O14" s="43">
        <f t="shared" si="5"/>
        <v>0.73076923076923073</v>
      </c>
      <c r="P14" s="118"/>
      <c r="Q14" s="93"/>
      <c r="R14" s="6" t="s">
        <v>187</v>
      </c>
      <c r="S14" s="37" t="s">
        <v>156</v>
      </c>
      <c r="T14" s="27" t="s">
        <v>18</v>
      </c>
      <c r="U14" s="27">
        <v>64</v>
      </c>
      <c r="V14" s="27">
        <f t="shared" si="1"/>
        <v>56</v>
      </c>
      <c r="W14" s="27">
        <v>8</v>
      </c>
      <c r="X14" s="43">
        <f t="shared" si="2"/>
        <v>0.875</v>
      </c>
      <c r="Y14" s="43">
        <f>(V18+V23+V26+V29+V36)/(U18+U23+U26+U29+U36)</f>
        <v>0.56403269754768393</v>
      </c>
      <c r="Z14" s="43"/>
    </row>
    <row r="15" spans="1:26" ht="19.5">
      <c r="A15" s="81"/>
      <c r="B15" s="8" t="s">
        <v>119</v>
      </c>
      <c r="C15" s="85"/>
      <c r="D15" s="9">
        <v>62</v>
      </c>
      <c r="E15" s="9">
        <f t="shared" si="6"/>
        <v>43</v>
      </c>
      <c r="F15" s="7">
        <v>19</v>
      </c>
      <c r="G15" s="42">
        <f t="shared" si="3"/>
        <v>0.69354838709677424</v>
      </c>
      <c r="H15" s="118"/>
      <c r="I15" s="77"/>
      <c r="J15" s="38" t="s">
        <v>42</v>
      </c>
      <c r="K15" s="117"/>
      <c r="L15" s="27">
        <v>46</v>
      </c>
      <c r="M15" s="27">
        <f t="shared" si="4"/>
        <v>42</v>
      </c>
      <c r="N15" s="27">
        <v>4</v>
      </c>
      <c r="O15" s="43">
        <f t="shared" si="5"/>
        <v>0.91304347826086951</v>
      </c>
      <c r="P15" s="118"/>
      <c r="Q15" s="93"/>
      <c r="R15" s="15" t="s">
        <v>155</v>
      </c>
      <c r="S15" s="37" t="s">
        <v>157</v>
      </c>
      <c r="T15" s="27" t="s">
        <v>17</v>
      </c>
      <c r="U15" s="27">
        <v>58</v>
      </c>
      <c r="V15" s="27">
        <f t="shared" si="1"/>
        <v>55</v>
      </c>
      <c r="W15" s="27">
        <v>3</v>
      </c>
      <c r="X15" s="43">
        <f t="shared" si="2"/>
        <v>0.94827586206896552</v>
      </c>
      <c r="Y15" s="49" t="s">
        <v>199</v>
      </c>
      <c r="Z15" s="49">
        <f>SUM(U16,U21,U24,U31,U33)</f>
        <v>324</v>
      </c>
    </row>
    <row r="16" spans="1:26" ht="19.5">
      <c r="A16" s="81"/>
      <c r="B16" s="8" t="s">
        <v>120</v>
      </c>
      <c r="C16" s="85"/>
      <c r="D16" s="9">
        <v>33</v>
      </c>
      <c r="E16" s="9">
        <f t="shared" si="6"/>
        <v>23</v>
      </c>
      <c r="F16" s="7">
        <v>10</v>
      </c>
      <c r="G16" s="42">
        <f t="shared" si="3"/>
        <v>0.69696969696969702</v>
      </c>
      <c r="H16" s="118"/>
      <c r="I16" s="122" t="s">
        <v>232</v>
      </c>
      <c r="J16" s="38" t="s">
        <v>49</v>
      </c>
      <c r="K16" s="119" t="s">
        <v>55</v>
      </c>
      <c r="L16" s="27">
        <v>22</v>
      </c>
      <c r="M16" s="27">
        <f t="shared" si="4"/>
        <v>7</v>
      </c>
      <c r="N16" s="27">
        <v>15</v>
      </c>
      <c r="O16" s="43">
        <f t="shared" si="5"/>
        <v>0.31818181818181818</v>
      </c>
      <c r="P16" s="121">
        <f>(M16+M17+M18+M19+M20+M21+M22)/(L16+L17+L18+L19+L20+L21+L22)</f>
        <v>0.45914396887159531</v>
      </c>
      <c r="Q16" s="93"/>
      <c r="R16" s="17" t="s">
        <v>192</v>
      </c>
      <c r="S16" s="37" t="s">
        <v>158</v>
      </c>
      <c r="T16" s="27" t="s">
        <v>15</v>
      </c>
      <c r="U16" s="27">
        <v>67</v>
      </c>
      <c r="V16" s="27">
        <f t="shared" si="1"/>
        <v>40</v>
      </c>
      <c r="W16" s="27">
        <v>27</v>
      </c>
      <c r="X16" s="43">
        <f t="shared" si="2"/>
        <v>0.59701492537313428</v>
      </c>
      <c r="Y16" s="43">
        <f>(V16+V21+V24+V31+V33)/(U16+U21+U24+U31+U33)</f>
        <v>0.71604938271604934</v>
      </c>
      <c r="Z16" s="43"/>
    </row>
    <row r="17" spans="1:26" ht="19.5">
      <c r="A17" s="98" t="s">
        <v>240</v>
      </c>
      <c r="B17" s="8" t="s">
        <v>83</v>
      </c>
      <c r="C17" s="91" t="s">
        <v>243</v>
      </c>
      <c r="D17" s="9">
        <v>81</v>
      </c>
      <c r="E17" s="9">
        <f t="shared" si="6"/>
        <v>0</v>
      </c>
      <c r="F17" s="7">
        <v>81</v>
      </c>
      <c r="G17" s="42">
        <f t="shared" si="3"/>
        <v>0</v>
      </c>
      <c r="H17" s="118">
        <f>(E17+E18+E19+E20+E21+E22+E23+E24)/(D17+D18+D19+D20+D21+D22+D23+D24)</f>
        <v>0.63223787167449141</v>
      </c>
      <c r="I17" s="77"/>
      <c r="J17" s="38" t="s">
        <v>50</v>
      </c>
      <c r="K17" s="117"/>
      <c r="L17" s="27">
        <v>22</v>
      </c>
      <c r="M17" s="27">
        <f t="shared" si="4"/>
        <v>12</v>
      </c>
      <c r="N17" s="27">
        <v>10</v>
      </c>
      <c r="O17" s="43">
        <f t="shared" si="5"/>
        <v>0.54545454545454541</v>
      </c>
      <c r="P17" s="118"/>
      <c r="Q17" s="93"/>
      <c r="R17" s="15" t="s">
        <v>155</v>
      </c>
      <c r="S17" s="37" t="s">
        <v>159</v>
      </c>
      <c r="T17" s="27" t="s">
        <v>17</v>
      </c>
      <c r="U17" s="27">
        <v>59</v>
      </c>
      <c r="V17" s="27">
        <f>U17-W17</f>
        <v>56</v>
      </c>
      <c r="W17" s="27">
        <v>3</v>
      </c>
      <c r="X17" s="43">
        <f t="shared" si="2"/>
        <v>0.94915254237288138</v>
      </c>
      <c r="Y17" s="50" t="s">
        <v>200</v>
      </c>
      <c r="Z17" s="50">
        <f>SUM(U6,U19,U22,U40)</f>
        <v>320</v>
      </c>
    </row>
    <row r="18" spans="1:26" ht="19.5">
      <c r="A18" s="81"/>
      <c r="B18" s="8" t="s">
        <v>84</v>
      </c>
      <c r="C18" s="85"/>
      <c r="D18" s="9">
        <v>112</v>
      </c>
      <c r="E18" s="9">
        <f t="shared" si="6"/>
        <v>87</v>
      </c>
      <c r="F18" s="7">
        <v>25</v>
      </c>
      <c r="G18" s="42">
        <f t="shared" si="3"/>
        <v>0.7767857142857143</v>
      </c>
      <c r="H18" s="118"/>
      <c r="I18" s="77"/>
      <c r="J18" s="38" t="s">
        <v>142</v>
      </c>
      <c r="K18" s="117"/>
      <c r="L18" s="27">
        <v>54</v>
      </c>
      <c r="M18" s="27">
        <f t="shared" si="4"/>
        <v>22</v>
      </c>
      <c r="N18" s="27">
        <v>32</v>
      </c>
      <c r="O18" s="43">
        <f t="shared" si="5"/>
        <v>0.40740740740740738</v>
      </c>
      <c r="P18" s="118"/>
      <c r="Q18" s="93"/>
      <c r="R18" s="18" t="s">
        <v>190</v>
      </c>
      <c r="S18" s="38" t="s">
        <v>160</v>
      </c>
      <c r="T18" s="32" t="s">
        <v>14</v>
      </c>
      <c r="U18" s="27">
        <v>108</v>
      </c>
      <c r="V18" s="27">
        <f t="shared" ref="V18:V40" si="7">U18-W18</f>
        <v>64</v>
      </c>
      <c r="W18" s="27">
        <v>44</v>
      </c>
      <c r="X18" s="43">
        <f t="shared" si="2"/>
        <v>0.59259259259259256</v>
      </c>
      <c r="Y18" s="43">
        <f>(V6+V19+V22+V40)/(U6+U19+U22+U40)</f>
        <v>0.6875</v>
      </c>
      <c r="Z18" s="43"/>
    </row>
    <row r="19" spans="1:26" ht="19.5">
      <c r="A19" s="81"/>
      <c r="B19" s="8" t="s">
        <v>85</v>
      </c>
      <c r="C19" s="85"/>
      <c r="D19" s="9">
        <v>64</v>
      </c>
      <c r="E19" s="9">
        <f t="shared" si="6"/>
        <v>57</v>
      </c>
      <c r="F19" s="7">
        <v>7</v>
      </c>
      <c r="G19" s="42">
        <f t="shared" si="3"/>
        <v>0.890625</v>
      </c>
      <c r="H19" s="118"/>
      <c r="I19" s="77"/>
      <c r="J19" s="38" t="s">
        <v>51</v>
      </c>
      <c r="K19" s="117"/>
      <c r="L19" s="27">
        <v>30</v>
      </c>
      <c r="M19" s="27">
        <f t="shared" si="4"/>
        <v>17</v>
      </c>
      <c r="N19" s="27">
        <v>13</v>
      </c>
      <c r="O19" s="43">
        <f t="shared" si="5"/>
        <v>0.56666666666666665</v>
      </c>
      <c r="P19" s="118"/>
      <c r="Q19" s="93"/>
      <c r="R19" s="5" t="s">
        <v>191</v>
      </c>
      <c r="S19" s="37" t="s">
        <v>161</v>
      </c>
      <c r="T19" s="27" t="s">
        <v>15</v>
      </c>
      <c r="U19" s="27">
        <v>79</v>
      </c>
      <c r="V19" s="27">
        <f t="shared" si="7"/>
        <v>62</v>
      </c>
      <c r="W19" s="27">
        <v>17</v>
      </c>
      <c r="X19" s="43">
        <f t="shared" si="2"/>
        <v>0.78481012658227844</v>
      </c>
      <c r="Y19" s="48"/>
    </row>
    <row r="20" spans="1:26" ht="19.5">
      <c r="A20" s="81"/>
      <c r="B20" s="8" t="s">
        <v>86</v>
      </c>
      <c r="C20" s="85"/>
      <c r="D20" s="9">
        <v>84</v>
      </c>
      <c r="E20" s="9">
        <f t="shared" si="6"/>
        <v>65</v>
      </c>
      <c r="F20" s="7">
        <v>19</v>
      </c>
      <c r="G20" s="42">
        <f t="shared" si="3"/>
        <v>0.77380952380952384</v>
      </c>
      <c r="H20" s="118"/>
      <c r="I20" s="77"/>
      <c r="J20" s="38" t="s">
        <v>52</v>
      </c>
      <c r="K20" s="117"/>
      <c r="L20" s="27">
        <v>28</v>
      </c>
      <c r="M20" s="27">
        <f t="shared" si="4"/>
        <v>14</v>
      </c>
      <c r="N20" s="27">
        <v>14</v>
      </c>
      <c r="O20" s="43">
        <f t="shared" si="5"/>
        <v>0.5</v>
      </c>
      <c r="P20" s="118"/>
      <c r="Q20" s="93"/>
      <c r="R20" s="19" t="s">
        <v>186</v>
      </c>
      <c r="S20" s="37" t="s">
        <v>162</v>
      </c>
      <c r="T20" s="32" t="s">
        <v>14</v>
      </c>
      <c r="U20" s="27">
        <v>89</v>
      </c>
      <c r="V20" s="27">
        <f t="shared" si="7"/>
        <v>76</v>
      </c>
      <c r="W20" s="27">
        <v>13</v>
      </c>
      <c r="X20" s="43">
        <f t="shared" si="2"/>
        <v>0.8539325842696629</v>
      </c>
      <c r="Y20" s="48" t="s">
        <v>244</v>
      </c>
      <c r="Z20" s="1">
        <f>SUM(U4,U7,U13,U28)</f>
        <v>417</v>
      </c>
    </row>
    <row r="21" spans="1:26" ht="19.5">
      <c r="A21" s="81"/>
      <c r="B21" s="8" t="s">
        <v>87</v>
      </c>
      <c r="C21" s="85"/>
      <c r="D21" s="9">
        <v>49</v>
      </c>
      <c r="E21" s="9">
        <f t="shared" si="6"/>
        <v>25</v>
      </c>
      <c r="F21" s="7">
        <v>24</v>
      </c>
      <c r="G21" s="42">
        <f t="shared" si="3"/>
        <v>0.51020408163265307</v>
      </c>
      <c r="H21" s="118"/>
      <c r="I21" s="77"/>
      <c r="J21" s="38" t="s">
        <v>53</v>
      </c>
      <c r="K21" s="117"/>
      <c r="L21" s="27">
        <v>58</v>
      </c>
      <c r="M21" s="27">
        <f t="shared" si="4"/>
        <v>28</v>
      </c>
      <c r="N21" s="27">
        <v>30</v>
      </c>
      <c r="O21" s="43">
        <f t="shared" si="5"/>
        <v>0.48275862068965519</v>
      </c>
      <c r="P21" s="118"/>
      <c r="Q21" s="93"/>
      <c r="R21" s="17" t="s">
        <v>192</v>
      </c>
      <c r="S21" s="37" t="s">
        <v>163</v>
      </c>
      <c r="T21" s="27" t="s">
        <v>15</v>
      </c>
      <c r="U21" s="27">
        <v>63</v>
      </c>
      <c r="V21" s="27">
        <f t="shared" si="7"/>
        <v>41</v>
      </c>
      <c r="W21" s="27">
        <v>22</v>
      </c>
      <c r="X21" s="43">
        <f t="shared" si="2"/>
        <v>0.65079365079365081</v>
      </c>
      <c r="Y21" s="48"/>
    </row>
    <row r="22" spans="1:26" ht="19.5">
      <c r="A22" s="81"/>
      <c r="B22" s="8" t="s">
        <v>88</v>
      </c>
      <c r="C22" s="85"/>
      <c r="D22" s="9">
        <v>93</v>
      </c>
      <c r="E22" s="9">
        <f t="shared" si="6"/>
        <v>63</v>
      </c>
      <c r="F22" s="7">
        <v>30</v>
      </c>
      <c r="G22" s="42">
        <f t="shared" si="3"/>
        <v>0.67741935483870963</v>
      </c>
      <c r="H22" s="118"/>
      <c r="I22" s="77"/>
      <c r="J22" s="38" t="s">
        <v>54</v>
      </c>
      <c r="K22" s="117"/>
      <c r="L22" s="27">
        <v>43</v>
      </c>
      <c r="M22" s="27">
        <f t="shared" si="4"/>
        <v>18</v>
      </c>
      <c r="N22" s="27">
        <v>25</v>
      </c>
      <c r="O22" s="43">
        <f t="shared" si="5"/>
        <v>0.41860465116279072</v>
      </c>
      <c r="P22" s="118"/>
      <c r="Q22" s="93"/>
      <c r="R22" s="5" t="s">
        <v>191</v>
      </c>
      <c r="S22" s="37" t="s">
        <v>164</v>
      </c>
      <c r="T22" s="27" t="s">
        <v>15</v>
      </c>
      <c r="U22" s="27">
        <v>67</v>
      </c>
      <c r="V22" s="27">
        <f t="shared" si="7"/>
        <v>52</v>
      </c>
      <c r="W22" s="27">
        <v>15</v>
      </c>
      <c r="X22" s="43">
        <f t="shared" si="2"/>
        <v>0.77611940298507465</v>
      </c>
      <c r="Y22" s="48"/>
    </row>
    <row r="23" spans="1:26" ht="19.5">
      <c r="A23" s="81"/>
      <c r="B23" s="8" t="s">
        <v>89</v>
      </c>
      <c r="C23" s="85"/>
      <c r="D23" s="9">
        <v>116</v>
      </c>
      <c r="E23" s="9">
        <f t="shared" si="6"/>
        <v>104</v>
      </c>
      <c r="F23" s="7">
        <v>12</v>
      </c>
      <c r="G23" s="42">
        <f t="shared" si="3"/>
        <v>0.89655172413793105</v>
      </c>
      <c r="H23" s="118"/>
      <c r="I23" s="122" t="s">
        <v>233</v>
      </c>
      <c r="J23" s="38" t="s">
        <v>103</v>
      </c>
      <c r="K23" s="119" t="s">
        <v>107</v>
      </c>
      <c r="L23" s="27">
        <v>14</v>
      </c>
      <c r="M23" s="27">
        <f t="shared" si="4"/>
        <v>10</v>
      </c>
      <c r="N23" s="27">
        <v>4</v>
      </c>
      <c r="O23" s="43">
        <f t="shared" si="5"/>
        <v>0.7142857142857143</v>
      </c>
      <c r="P23" s="118">
        <f>(M23+M24+M25+M26)/(L23+L24+L25+L26)</f>
        <v>0.82692307692307687</v>
      </c>
      <c r="Q23" s="93"/>
      <c r="R23" s="18" t="s">
        <v>190</v>
      </c>
      <c r="S23" s="37" t="s">
        <v>165</v>
      </c>
      <c r="T23" s="32" t="s">
        <v>14</v>
      </c>
      <c r="U23" s="27">
        <v>90</v>
      </c>
      <c r="V23" s="27">
        <f t="shared" si="7"/>
        <v>73</v>
      </c>
      <c r="W23" s="27">
        <v>17</v>
      </c>
      <c r="X23" s="43">
        <f t="shared" si="2"/>
        <v>0.81111111111111112</v>
      </c>
      <c r="Y23" s="48"/>
    </row>
    <row r="24" spans="1:26" ht="19.5">
      <c r="A24" s="81"/>
      <c r="B24" s="8" t="s">
        <v>90</v>
      </c>
      <c r="C24" s="85"/>
      <c r="D24" s="9">
        <v>40</v>
      </c>
      <c r="E24" s="9">
        <f t="shared" si="6"/>
        <v>3</v>
      </c>
      <c r="F24" s="7">
        <v>37</v>
      </c>
      <c r="G24" s="42">
        <f t="shared" si="3"/>
        <v>7.4999999999999997E-2</v>
      </c>
      <c r="H24" s="118"/>
      <c r="I24" s="77"/>
      <c r="J24" s="38" t="s">
        <v>104</v>
      </c>
      <c r="K24" s="117"/>
      <c r="L24" s="27">
        <v>18</v>
      </c>
      <c r="M24" s="27">
        <f t="shared" si="4"/>
        <v>16</v>
      </c>
      <c r="N24" s="27">
        <v>2</v>
      </c>
      <c r="O24" s="43">
        <f t="shared" si="5"/>
        <v>0.88888888888888884</v>
      </c>
      <c r="P24" s="118"/>
      <c r="Q24" s="93"/>
      <c r="R24" s="17" t="s">
        <v>192</v>
      </c>
      <c r="S24" s="37" t="s">
        <v>166</v>
      </c>
      <c r="T24" s="27" t="s">
        <v>15</v>
      </c>
      <c r="U24" s="27">
        <v>38</v>
      </c>
      <c r="V24" s="27">
        <f t="shared" si="7"/>
        <v>24</v>
      </c>
      <c r="W24" s="27">
        <v>14</v>
      </c>
      <c r="X24" s="43">
        <f t="shared" si="2"/>
        <v>0.63157894736842102</v>
      </c>
      <c r="Y24" s="48"/>
    </row>
    <row r="25" spans="1:26" ht="19.5">
      <c r="A25" s="98" t="s">
        <v>239</v>
      </c>
      <c r="B25" s="8" t="s">
        <v>57</v>
      </c>
      <c r="C25" s="91" t="s">
        <v>13</v>
      </c>
      <c r="D25" s="9">
        <v>21</v>
      </c>
      <c r="E25" s="9">
        <f t="shared" si="6"/>
        <v>17</v>
      </c>
      <c r="F25" s="7">
        <v>4</v>
      </c>
      <c r="G25" s="42">
        <f t="shared" si="3"/>
        <v>0.80952380952380953</v>
      </c>
      <c r="H25" s="118">
        <f>(E25+E26+E27+E28+E29+E30+E31+E32+E33+E34)/(D25+D26+D27+D28+D29+D30+D31+D32+D33+D34)</f>
        <v>0.40604026845637586</v>
      </c>
      <c r="I25" s="77"/>
      <c r="J25" s="38" t="s">
        <v>106</v>
      </c>
      <c r="K25" s="117"/>
      <c r="L25" s="27">
        <v>8</v>
      </c>
      <c r="M25" s="27">
        <f t="shared" si="4"/>
        <v>5</v>
      </c>
      <c r="N25" s="27">
        <v>3</v>
      </c>
      <c r="O25" s="43">
        <f t="shared" si="5"/>
        <v>0.625</v>
      </c>
      <c r="P25" s="118"/>
      <c r="Q25" s="93"/>
      <c r="R25" s="20" t="s">
        <v>188</v>
      </c>
      <c r="S25" s="37" t="s">
        <v>167</v>
      </c>
      <c r="T25" s="27" t="s">
        <v>168</v>
      </c>
      <c r="U25" s="27">
        <v>78</v>
      </c>
      <c r="V25" s="27">
        <f t="shared" si="7"/>
        <v>66</v>
      </c>
      <c r="W25" s="27">
        <v>12</v>
      </c>
      <c r="X25" s="43">
        <f t="shared" si="2"/>
        <v>0.84615384615384615</v>
      </c>
      <c r="Y25" s="48"/>
    </row>
    <row r="26" spans="1:26" ht="19.5">
      <c r="A26" s="81"/>
      <c r="B26" s="8" t="s">
        <v>58</v>
      </c>
      <c r="C26" s="85"/>
      <c r="D26" s="9">
        <v>34</v>
      </c>
      <c r="E26" s="9">
        <f t="shared" si="6"/>
        <v>5</v>
      </c>
      <c r="F26" s="7">
        <v>29</v>
      </c>
      <c r="G26" s="42">
        <f t="shared" si="3"/>
        <v>0.14705882352941177</v>
      </c>
      <c r="H26" s="118"/>
      <c r="I26" s="77"/>
      <c r="J26" s="38" t="s">
        <v>105</v>
      </c>
      <c r="K26" s="117"/>
      <c r="L26" s="27">
        <v>12</v>
      </c>
      <c r="M26" s="27">
        <f t="shared" si="4"/>
        <v>12</v>
      </c>
      <c r="N26" s="27">
        <v>0</v>
      </c>
      <c r="O26" s="43">
        <f t="shared" si="5"/>
        <v>1</v>
      </c>
      <c r="P26" s="118"/>
      <c r="Q26" s="93"/>
      <c r="R26" s="18" t="s">
        <v>190</v>
      </c>
      <c r="S26" s="37" t="s">
        <v>169</v>
      </c>
      <c r="T26" s="32" t="s">
        <v>14</v>
      </c>
      <c r="U26" s="27">
        <v>34</v>
      </c>
      <c r="V26" s="27">
        <f t="shared" si="7"/>
        <v>20</v>
      </c>
      <c r="W26" s="27">
        <v>14</v>
      </c>
      <c r="X26" s="43">
        <f t="shared" si="2"/>
        <v>0.58823529411764708</v>
      </c>
      <c r="Y26" s="48"/>
    </row>
    <row r="27" spans="1:26" ht="19.5" customHeight="1">
      <c r="A27" s="81"/>
      <c r="B27" s="8" t="s">
        <v>59</v>
      </c>
      <c r="C27" s="85"/>
      <c r="D27" s="9">
        <v>10</v>
      </c>
      <c r="E27" s="9">
        <f t="shared" si="6"/>
        <v>9</v>
      </c>
      <c r="F27" s="7">
        <v>1</v>
      </c>
      <c r="G27" s="42">
        <f t="shared" si="3"/>
        <v>0.9</v>
      </c>
      <c r="H27" s="118"/>
      <c r="I27" s="122" t="s">
        <v>234</v>
      </c>
      <c r="J27" s="38" t="s">
        <v>43</v>
      </c>
      <c r="K27" s="117" t="s">
        <v>18</v>
      </c>
      <c r="L27" s="27">
        <v>9</v>
      </c>
      <c r="M27" s="27">
        <f t="shared" si="4"/>
        <v>9</v>
      </c>
      <c r="N27" s="27">
        <v>0</v>
      </c>
      <c r="O27" s="42">
        <f t="shared" si="5"/>
        <v>1</v>
      </c>
      <c r="P27" s="118">
        <f>(M27+M28+M29+M30+M31)/(L27+L28+L29+L30+L31)</f>
        <v>0.96527777777777779</v>
      </c>
      <c r="Q27" s="93"/>
      <c r="R27" s="19" t="s">
        <v>186</v>
      </c>
      <c r="S27" s="37" t="s">
        <v>170</v>
      </c>
      <c r="T27" s="32" t="s">
        <v>14</v>
      </c>
      <c r="U27" s="27">
        <v>82</v>
      </c>
      <c r="V27" s="27">
        <f t="shared" si="7"/>
        <v>77</v>
      </c>
      <c r="W27" s="27">
        <v>5</v>
      </c>
      <c r="X27" s="43">
        <f t="shared" si="2"/>
        <v>0.93902439024390238</v>
      </c>
      <c r="Y27" s="48"/>
    </row>
    <row r="28" spans="1:26" ht="19.5" customHeight="1">
      <c r="A28" s="81"/>
      <c r="B28" s="8" t="s">
        <v>60</v>
      </c>
      <c r="C28" s="85"/>
      <c r="D28" s="9">
        <v>11</v>
      </c>
      <c r="E28" s="9">
        <f t="shared" si="6"/>
        <v>10</v>
      </c>
      <c r="F28" s="7">
        <v>1</v>
      </c>
      <c r="G28" s="42">
        <f t="shared" si="3"/>
        <v>0.90909090909090906</v>
      </c>
      <c r="H28" s="118"/>
      <c r="I28" s="77"/>
      <c r="J28" s="38" t="s">
        <v>44</v>
      </c>
      <c r="K28" s="117"/>
      <c r="L28" s="27">
        <v>37</v>
      </c>
      <c r="M28" s="27">
        <f t="shared" si="4"/>
        <v>36</v>
      </c>
      <c r="N28" s="27">
        <v>1</v>
      </c>
      <c r="O28" s="42">
        <f t="shared" si="5"/>
        <v>0.97297297297297303</v>
      </c>
      <c r="P28" s="118"/>
      <c r="Q28" s="93"/>
      <c r="R28" s="14"/>
      <c r="S28" s="39" t="s">
        <v>211</v>
      </c>
      <c r="T28" s="40" t="s">
        <v>145</v>
      </c>
      <c r="U28" s="28">
        <v>123</v>
      </c>
      <c r="V28" s="40">
        <f t="shared" si="7"/>
        <v>0</v>
      </c>
      <c r="W28" s="28">
        <v>123</v>
      </c>
      <c r="X28" s="47">
        <f t="shared" si="2"/>
        <v>0</v>
      </c>
      <c r="Y28" s="48"/>
    </row>
    <row r="29" spans="1:26" ht="19.5" customHeight="1">
      <c r="A29" s="81"/>
      <c r="B29" s="8" t="s">
        <v>61</v>
      </c>
      <c r="C29" s="85"/>
      <c r="D29" s="9">
        <v>38</v>
      </c>
      <c r="E29" s="9">
        <f t="shared" si="6"/>
        <v>31</v>
      </c>
      <c r="F29" s="7">
        <v>7</v>
      </c>
      <c r="G29" s="42">
        <f t="shared" si="3"/>
        <v>0.81578947368421051</v>
      </c>
      <c r="H29" s="118"/>
      <c r="I29" s="77"/>
      <c r="J29" s="38" t="s">
        <v>45</v>
      </c>
      <c r="K29" s="117"/>
      <c r="L29" s="27">
        <v>16</v>
      </c>
      <c r="M29" s="27">
        <f t="shared" si="4"/>
        <v>15</v>
      </c>
      <c r="N29" s="27">
        <v>1</v>
      </c>
      <c r="O29" s="42">
        <f t="shared" si="5"/>
        <v>0.9375</v>
      </c>
      <c r="P29" s="118"/>
      <c r="Q29" s="93"/>
      <c r="R29" s="18" t="s">
        <v>190</v>
      </c>
      <c r="S29" s="37" t="s">
        <v>171</v>
      </c>
      <c r="T29" s="32" t="s">
        <v>14</v>
      </c>
      <c r="U29" s="27">
        <v>79</v>
      </c>
      <c r="V29" s="27">
        <f t="shared" si="7"/>
        <v>17</v>
      </c>
      <c r="W29" s="27">
        <v>62</v>
      </c>
      <c r="X29" s="43">
        <f t="shared" si="2"/>
        <v>0.21518987341772153</v>
      </c>
      <c r="Y29" s="48"/>
    </row>
    <row r="30" spans="1:26" ht="19.5" customHeight="1">
      <c r="A30" s="81"/>
      <c r="B30" s="8" t="s">
        <v>62</v>
      </c>
      <c r="C30" s="85"/>
      <c r="D30" s="9">
        <v>16</v>
      </c>
      <c r="E30" s="9">
        <f t="shared" si="6"/>
        <v>12</v>
      </c>
      <c r="F30" s="7">
        <v>4</v>
      </c>
      <c r="G30" s="42">
        <f t="shared" si="3"/>
        <v>0.75</v>
      </c>
      <c r="H30" s="118"/>
      <c r="I30" s="77"/>
      <c r="J30" s="38" t="s">
        <v>46</v>
      </c>
      <c r="K30" s="117"/>
      <c r="L30" s="27">
        <v>55</v>
      </c>
      <c r="M30" s="27">
        <f t="shared" si="4"/>
        <v>53</v>
      </c>
      <c r="N30" s="27">
        <v>2</v>
      </c>
      <c r="O30" s="42">
        <f t="shared" si="5"/>
        <v>0.96363636363636362</v>
      </c>
      <c r="P30" s="118"/>
      <c r="Q30" s="93"/>
      <c r="R30" s="20" t="s">
        <v>188</v>
      </c>
      <c r="S30" s="37" t="s">
        <v>172</v>
      </c>
      <c r="T30" s="27" t="s">
        <v>168</v>
      </c>
      <c r="U30" s="27">
        <v>59</v>
      </c>
      <c r="V30" s="27">
        <f t="shared" si="7"/>
        <v>44</v>
      </c>
      <c r="W30" s="27">
        <v>15</v>
      </c>
      <c r="X30" s="43">
        <f t="shared" si="2"/>
        <v>0.74576271186440679</v>
      </c>
      <c r="Y30" s="48"/>
    </row>
    <row r="31" spans="1:26" ht="19.5" customHeight="1">
      <c r="A31" s="81"/>
      <c r="B31" s="8" t="s">
        <v>63</v>
      </c>
      <c r="C31" s="85"/>
      <c r="D31" s="9">
        <v>49</v>
      </c>
      <c r="E31" s="9">
        <f t="shared" si="6"/>
        <v>3</v>
      </c>
      <c r="F31" s="7">
        <v>46</v>
      </c>
      <c r="G31" s="42">
        <f t="shared" si="3"/>
        <v>6.1224489795918366E-2</v>
      </c>
      <c r="H31" s="118"/>
      <c r="I31" s="77"/>
      <c r="J31" s="38" t="s">
        <v>47</v>
      </c>
      <c r="K31" s="117"/>
      <c r="L31" s="27">
        <v>27</v>
      </c>
      <c r="M31" s="27">
        <f t="shared" si="4"/>
        <v>26</v>
      </c>
      <c r="N31" s="27">
        <v>1</v>
      </c>
      <c r="O31" s="42">
        <f t="shared" si="5"/>
        <v>0.96296296296296291</v>
      </c>
      <c r="P31" s="118"/>
      <c r="Q31" s="93"/>
      <c r="R31" s="17" t="s">
        <v>192</v>
      </c>
      <c r="S31" s="37" t="s">
        <v>173</v>
      </c>
      <c r="T31" s="27" t="s">
        <v>15</v>
      </c>
      <c r="U31" s="27">
        <v>57</v>
      </c>
      <c r="V31" s="27">
        <f t="shared" si="7"/>
        <v>46</v>
      </c>
      <c r="W31" s="27">
        <v>11</v>
      </c>
      <c r="X31" s="43">
        <f t="shared" si="2"/>
        <v>0.80701754385964908</v>
      </c>
      <c r="Y31" s="48"/>
    </row>
    <row r="32" spans="1:26" ht="19.5" customHeight="1">
      <c r="A32" s="81"/>
      <c r="B32" s="8" t="s">
        <v>64</v>
      </c>
      <c r="C32" s="85"/>
      <c r="D32" s="9">
        <v>81</v>
      </c>
      <c r="E32" s="9">
        <f t="shared" si="6"/>
        <v>3</v>
      </c>
      <c r="F32" s="7">
        <v>78</v>
      </c>
      <c r="G32" s="42">
        <f t="shared" si="3"/>
        <v>3.7037037037037035E-2</v>
      </c>
      <c r="H32" s="118"/>
      <c r="I32" s="122" t="s">
        <v>235</v>
      </c>
      <c r="J32" s="38" t="s">
        <v>75</v>
      </c>
      <c r="K32" s="117" t="s">
        <v>16</v>
      </c>
      <c r="L32" s="27">
        <v>52</v>
      </c>
      <c r="M32" s="27">
        <f t="shared" si="4"/>
        <v>48</v>
      </c>
      <c r="N32" s="27">
        <v>4</v>
      </c>
      <c r="O32" s="42">
        <f t="shared" si="5"/>
        <v>0.92307692307692313</v>
      </c>
      <c r="P32" s="118">
        <f>(M32+M33+M34+M35+M36+M37+M38)/(L32+L33+L34+L35+L36+L37+L38)</f>
        <v>0.81690140845070425</v>
      </c>
      <c r="Q32" s="93"/>
      <c r="R32" s="19" t="s">
        <v>186</v>
      </c>
      <c r="S32" s="37" t="s">
        <v>174</v>
      </c>
      <c r="T32" s="32" t="s">
        <v>14</v>
      </c>
      <c r="U32" s="27">
        <v>59</v>
      </c>
      <c r="V32" s="27">
        <f t="shared" si="7"/>
        <v>50</v>
      </c>
      <c r="W32" s="27">
        <v>9</v>
      </c>
      <c r="X32" s="43">
        <f t="shared" si="2"/>
        <v>0.84745762711864403</v>
      </c>
      <c r="Y32" s="48"/>
    </row>
    <row r="33" spans="1:25" ht="19.5" customHeight="1">
      <c r="A33" s="81"/>
      <c r="B33" s="8" t="s">
        <v>65</v>
      </c>
      <c r="C33" s="85"/>
      <c r="D33" s="9">
        <v>27</v>
      </c>
      <c r="E33" s="9">
        <f t="shared" si="6"/>
        <v>23</v>
      </c>
      <c r="F33" s="7">
        <v>4</v>
      </c>
      <c r="G33" s="42">
        <f t="shared" si="3"/>
        <v>0.85185185185185186</v>
      </c>
      <c r="H33" s="118"/>
      <c r="I33" s="77"/>
      <c r="J33" s="38" t="s">
        <v>76</v>
      </c>
      <c r="K33" s="117"/>
      <c r="L33" s="27">
        <v>9</v>
      </c>
      <c r="M33" s="27">
        <f t="shared" si="4"/>
        <v>9</v>
      </c>
      <c r="N33" s="27">
        <v>0</v>
      </c>
      <c r="O33" s="42">
        <f t="shared" si="5"/>
        <v>1</v>
      </c>
      <c r="P33" s="118"/>
      <c r="Q33" s="93"/>
      <c r="R33" s="17" t="s">
        <v>192</v>
      </c>
      <c r="S33" s="37" t="s">
        <v>175</v>
      </c>
      <c r="T33" s="27" t="s">
        <v>15</v>
      </c>
      <c r="U33" s="27">
        <v>99</v>
      </c>
      <c r="V33" s="27">
        <f t="shared" si="7"/>
        <v>81</v>
      </c>
      <c r="W33" s="27">
        <v>18</v>
      </c>
      <c r="X33" s="43">
        <f t="shared" si="2"/>
        <v>0.81818181818181823</v>
      </c>
      <c r="Y33" s="48"/>
    </row>
    <row r="34" spans="1:25" ht="19.5" customHeight="1">
      <c r="A34" s="81"/>
      <c r="B34" s="8" t="s">
        <v>66</v>
      </c>
      <c r="C34" s="85"/>
      <c r="D34" s="9">
        <v>11</v>
      </c>
      <c r="E34" s="9">
        <f t="shared" si="6"/>
        <v>8</v>
      </c>
      <c r="F34" s="7">
        <v>3</v>
      </c>
      <c r="G34" s="42">
        <f t="shared" si="3"/>
        <v>0.72727272727272729</v>
      </c>
      <c r="H34" s="118"/>
      <c r="I34" s="77"/>
      <c r="J34" s="38" t="s">
        <v>77</v>
      </c>
      <c r="K34" s="117"/>
      <c r="L34" s="27">
        <v>47</v>
      </c>
      <c r="M34" s="27">
        <f t="shared" si="4"/>
        <v>32</v>
      </c>
      <c r="N34" s="27">
        <v>15</v>
      </c>
      <c r="O34" s="42">
        <f t="shared" si="5"/>
        <v>0.68085106382978722</v>
      </c>
      <c r="P34" s="118"/>
      <c r="Q34" s="93"/>
      <c r="R34" s="16" t="s">
        <v>189</v>
      </c>
      <c r="S34" s="37" t="s">
        <v>176</v>
      </c>
      <c r="T34" s="27" t="s">
        <v>19</v>
      </c>
      <c r="U34" s="27">
        <v>129</v>
      </c>
      <c r="V34" s="27">
        <f t="shared" si="7"/>
        <v>120</v>
      </c>
      <c r="W34" s="27">
        <v>9</v>
      </c>
      <c r="X34" s="43">
        <f t="shared" si="2"/>
        <v>0.93023255813953487</v>
      </c>
      <c r="Y34" s="48"/>
    </row>
    <row r="35" spans="1:25" ht="19.5" customHeight="1">
      <c r="A35" s="98" t="s">
        <v>238</v>
      </c>
      <c r="B35" s="8" t="s">
        <v>122</v>
      </c>
      <c r="C35" s="91" t="s">
        <v>18</v>
      </c>
      <c r="D35" s="9">
        <v>107</v>
      </c>
      <c r="E35" s="9">
        <f t="shared" si="6"/>
        <v>102</v>
      </c>
      <c r="F35" s="7">
        <v>5</v>
      </c>
      <c r="G35" s="42">
        <f t="shared" si="3"/>
        <v>0.95327102803738317</v>
      </c>
      <c r="H35" s="118">
        <f>(E35+E36+E37+E38+E39+E40+E41+E42+E43+E44+E45+E46+E47)/(D35+D36+D37+D38+D39+D40+D41+D42+D43+D44+D45+D46+D47)</f>
        <v>0.88888888888888884</v>
      </c>
      <c r="I35" s="77"/>
      <c r="J35" s="38" t="s">
        <v>78</v>
      </c>
      <c r="K35" s="117"/>
      <c r="L35" s="27">
        <v>55</v>
      </c>
      <c r="M35" s="27">
        <f t="shared" si="4"/>
        <v>45</v>
      </c>
      <c r="N35" s="27">
        <v>10</v>
      </c>
      <c r="O35" s="42">
        <f t="shared" si="5"/>
        <v>0.81818181818181823</v>
      </c>
      <c r="P35" s="118"/>
      <c r="Q35" s="93"/>
      <c r="R35" s="16" t="s">
        <v>189</v>
      </c>
      <c r="S35" s="37" t="s">
        <v>177</v>
      </c>
      <c r="T35" s="27" t="s">
        <v>19</v>
      </c>
      <c r="U35" s="27">
        <v>110</v>
      </c>
      <c r="V35" s="27">
        <f t="shared" si="7"/>
        <v>97</v>
      </c>
      <c r="W35" s="27">
        <v>13</v>
      </c>
      <c r="X35" s="43">
        <f t="shared" si="2"/>
        <v>0.88181818181818183</v>
      </c>
      <c r="Y35" s="48"/>
    </row>
    <row r="36" spans="1:25" ht="19.5" customHeight="1">
      <c r="A36" s="81"/>
      <c r="B36" s="8" t="s">
        <v>123</v>
      </c>
      <c r="C36" s="85"/>
      <c r="D36" s="9">
        <v>19</v>
      </c>
      <c r="E36" s="9">
        <f t="shared" si="6"/>
        <v>17</v>
      </c>
      <c r="F36" s="7">
        <v>2</v>
      </c>
      <c r="G36" s="42">
        <f t="shared" si="3"/>
        <v>0.89473684210526316</v>
      </c>
      <c r="H36" s="118"/>
      <c r="I36" s="77"/>
      <c r="J36" s="38" t="s">
        <v>79</v>
      </c>
      <c r="K36" s="117"/>
      <c r="L36" s="27">
        <v>111</v>
      </c>
      <c r="M36" s="27">
        <f t="shared" si="4"/>
        <v>99</v>
      </c>
      <c r="N36" s="27">
        <v>12</v>
      </c>
      <c r="O36" s="42">
        <f t="shared" si="5"/>
        <v>0.89189189189189189</v>
      </c>
      <c r="P36" s="118"/>
      <c r="Q36" s="93"/>
      <c r="R36" s="18" t="s">
        <v>190</v>
      </c>
      <c r="S36" s="37" t="s">
        <v>178</v>
      </c>
      <c r="T36" s="32" t="s">
        <v>14</v>
      </c>
      <c r="U36" s="27">
        <v>56</v>
      </c>
      <c r="V36" s="27">
        <f t="shared" si="7"/>
        <v>33</v>
      </c>
      <c r="W36" s="27">
        <v>23</v>
      </c>
      <c r="X36" s="43">
        <f t="shared" si="2"/>
        <v>0.5892857142857143</v>
      </c>
      <c r="Y36" s="48"/>
    </row>
    <row r="37" spans="1:25" ht="19.5" customHeight="1">
      <c r="A37" s="81"/>
      <c r="B37" s="8" t="s">
        <v>124</v>
      </c>
      <c r="C37" s="85"/>
      <c r="D37" s="9">
        <v>61</v>
      </c>
      <c r="E37" s="9">
        <f t="shared" si="6"/>
        <v>48</v>
      </c>
      <c r="F37" s="7">
        <v>13</v>
      </c>
      <c r="G37" s="42">
        <f t="shared" si="3"/>
        <v>0.78688524590163933</v>
      </c>
      <c r="H37" s="118"/>
      <c r="I37" s="77"/>
      <c r="J37" s="38" t="s">
        <v>80</v>
      </c>
      <c r="K37" s="117"/>
      <c r="L37" s="27">
        <v>29</v>
      </c>
      <c r="M37" s="27">
        <f t="shared" si="4"/>
        <v>19</v>
      </c>
      <c r="N37" s="27">
        <v>10</v>
      </c>
      <c r="O37" s="42">
        <f t="shared" si="5"/>
        <v>0.65517241379310343</v>
      </c>
      <c r="P37" s="118"/>
      <c r="Q37" s="93"/>
      <c r="R37" s="20" t="s">
        <v>188</v>
      </c>
      <c r="S37" s="37" t="s">
        <v>179</v>
      </c>
      <c r="T37" s="27" t="s">
        <v>168</v>
      </c>
      <c r="U37" s="27">
        <v>85</v>
      </c>
      <c r="V37" s="27">
        <f t="shared" si="7"/>
        <v>72</v>
      </c>
      <c r="W37" s="27">
        <v>13</v>
      </c>
      <c r="X37" s="43">
        <f t="shared" si="2"/>
        <v>0.84705882352941175</v>
      </c>
      <c r="Y37" s="48"/>
    </row>
    <row r="38" spans="1:25" ht="19.5" customHeight="1">
      <c r="A38" s="81"/>
      <c r="B38" s="8" t="s">
        <v>125</v>
      </c>
      <c r="C38" s="85"/>
      <c r="D38" s="9">
        <v>37</v>
      </c>
      <c r="E38" s="9">
        <f t="shared" si="6"/>
        <v>36</v>
      </c>
      <c r="F38" s="7">
        <v>1</v>
      </c>
      <c r="G38" s="42">
        <f t="shared" si="3"/>
        <v>0.97297297297297303</v>
      </c>
      <c r="H38" s="118"/>
      <c r="I38" s="77"/>
      <c r="J38" s="38" t="s">
        <v>81</v>
      </c>
      <c r="K38" s="117"/>
      <c r="L38" s="27">
        <v>52</v>
      </c>
      <c r="M38" s="27">
        <f t="shared" si="4"/>
        <v>38</v>
      </c>
      <c r="N38" s="27">
        <v>14</v>
      </c>
      <c r="O38" s="42">
        <f t="shared" si="5"/>
        <v>0.73076923076923073</v>
      </c>
      <c r="P38" s="118"/>
      <c r="Q38" s="93"/>
      <c r="R38" s="20" t="s">
        <v>188</v>
      </c>
      <c r="S38" s="37" t="s">
        <v>180</v>
      </c>
      <c r="T38" s="27" t="s">
        <v>168</v>
      </c>
      <c r="U38" s="27">
        <v>84</v>
      </c>
      <c r="V38" s="27">
        <f t="shared" si="7"/>
        <v>79</v>
      </c>
      <c r="W38" s="27">
        <v>5</v>
      </c>
      <c r="X38" s="43">
        <f t="shared" si="2"/>
        <v>0.94047619047619047</v>
      </c>
      <c r="Y38" s="48"/>
    </row>
    <row r="39" spans="1:25" ht="19.5" customHeight="1">
      <c r="A39" s="81"/>
      <c r="B39" s="8" t="s">
        <v>126</v>
      </c>
      <c r="C39" s="85"/>
      <c r="D39" s="9">
        <v>40</v>
      </c>
      <c r="E39" s="9">
        <f t="shared" si="6"/>
        <v>38</v>
      </c>
      <c r="F39" s="7">
        <v>2</v>
      </c>
      <c r="G39" s="42">
        <f t="shared" si="3"/>
        <v>0.95</v>
      </c>
      <c r="H39" s="118"/>
      <c r="I39" s="122" t="s">
        <v>236</v>
      </c>
      <c r="J39" s="38" t="s">
        <v>137</v>
      </c>
      <c r="K39" s="119" t="s">
        <v>228</v>
      </c>
      <c r="L39" s="27">
        <v>25</v>
      </c>
      <c r="M39" s="27">
        <f t="shared" si="4"/>
        <v>0</v>
      </c>
      <c r="N39" s="27">
        <v>25</v>
      </c>
      <c r="O39" s="42">
        <f t="shared" si="5"/>
        <v>0</v>
      </c>
      <c r="P39" s="118">
        <f>(M39+M40+M41+M42+M43)/(L39+L40+L41+L42+L43)</f>
        <v>7.0512820512820512E-2</v>
      </c>
      <c r="Q39" s="93"/>
      <c r="R39" s="16" t="s">
        <v>189</v>
      </c>
      <c r="S39" s="37" t="s">
        <v>181</v>
      </c>
      <c r="T39" s="27" t="s">
        <v>19</v>
      </c>
      <c r="U39" s="27">
        <v>43</v>
      </c>
      <c r="V39" s="27">
        <f t="shared" si="7"/>
        <v>43</v>
      </c>
      <c r="W39" s="27">
        <v>0</v>
      </c>
      <c r="X39" s="43">
        <f t="shared" si="2"/>
        <v>1</v>
      </c>
      <c r="Y39" s="48"/>
    </row>
    <row r="40" spans="1:25" ht="19.5" customHeight="1">
      <c r="A40" s="81"/>
      <c r="B40" s="8" t="s">
        <v>127</v>
      </c>
      <c r="C40" s="85"/>
      <c r="D40" s="9">
        <v>69</v>
      </c>
      <c r="E40" s="9">
        <f t="shared" si="6"/>
        <v>62</v>
      </c>
      <c r="F40" s="7">
        <v>7</v>
      </c>
      <c r="G40" s="42">
        <f t="shared" si="3"/>
        <v>0.89855072463768115</v>
      </c>
      <c r="H40" s="118"/>
      <c r="I40" s="77"/>
      <c r="J40" s="38" t="s">
        <v>61</v>
      </c>
      <c r="K40" s="117"/>
      <c r="L40" s="27">
        <v>18</v>
      </c>
      <c r="M40" s="27">
        <f t="shared" si="4"/>
        <v>0</v>
      </c>
      <c r="N40" s="27">
        <v>18</v>
      </c>
      <c r="O40" s="42">
        <f t="shared" si="5"/>
        <v>0</v>
      </c>
      <c r="P40" s="118"/>
      <c r="Q40" s="94"/>
      <c r="R40" s="5" t="s">
        <v>191</v>
      </c>
      <c r="S40" s="37" t="s">
        <v>182</v>
      </c>
      <c r="T40" s="27" t="s">
        <v>15</v>
      </c>
      <c r="U40" s="27">
        <v>57</v>
      </c>
      <c r="V40" s="27">
        <f t="shared" si="7"/>
        <v>37</v>
      </c>
      <c r="W40" s="27">
        <v>20</v>
      </c>
      <c r="X40" s="43">
        <f t="shared" si="2"/>
        <v>0.64912280701754388</v>
      </c>
      <c r="Y40" s="48"/>
    </row>
    <row r="41" spans="1:25" ht="19.5" customHeight="1">
      <c r="A41" s="81"/>
      <c r="B41" s="8" t="s">
        <v>128</v>
      </c>
      <c r="C41" s="85"/>
      <c r="D41" s="9">
        <v>38</v>
      </c>
      <c r="E41" s="9">
        <f t="shared" si="6"/>
        <v>36</v>
      </c>
      <c r="F41" s="7">
        <v>2</v>
      </c>
      <c r="G41" s="42">
        <f t="shared" si="3"/>
        <v>0.94736842105263153</v>
      </c>
      <c r="H41" s="118"/>
      <c r="I41" s="77"/>
      <c r="J41" s="38" t="s">
        <v>138</v>
      </c>
      <c r="K41" s="117"/>
      <c r="L41" s="27">
        <v>71</v>
      </c>
      <c r="M41" s="27">
        <f t="shared" si="4"/>
        <v>10</v>
      </c>
      <c r="N41" s="27">
        <v>61</v>
      </c>
      <c r="O41" s="42">
        <f t="shared" si="5"/>
        <v>0.14084507042253522</v>
      </c>
      <c r="P41" s="118"/>
      <c r="Q41" s="85" t="s">
        <v>8</v>
      </c>
      <c r="R41" s="85"/>
      <c r="S41" s="85"/>
      <c r="T41" s="85"/>
      <c r="U41" s="2">
        <f>SUM(U3:U40)</f>
        <v>2926</v>
      </c>
      <c r="V41" s="2">
        <f t="shared" ref="V41:W41" si="8">SUM(V3:V40)</f>
        <v>1963</v>
      </c>
      <c r="W41" s="2">
        <f t="shared" si="8"/>
        <v>963</v>
      </c>
      <c r="X41" s="2"/>
      <c r="Y41" s="2"/>
    </row>
    <row r="42" spans="1:25" ht="19.5" customHeight="1">
      <c r="A42" s="81"/>
      <c r="B42" s="8" t="s">
        <v>129</v>
      </c>
      <c r="C42" s="85"/>
      <c r="D42" s="9">
        <v>47</v>
      </c>
      <c r="E42" s="9">
        <f t="shared" si="6"/>
        <v>37</v>
      </c>
      <c r="F42" s="9">
        <v>10</v>
      </c>
      <c r="G42" s="42">
        <f t="shared" si="3"/>
        <v>0.78723404255319152</v>
      </c>
      <c r="H42" s="118"/>
      <c r="I42" s="77"/>
      <c r="J42" s="38" t="s">
        <v>139</v>
      </c>
      <c r="K42" s="117"/>
      <c r="L42" s="27">
        <v>21</v>
      </c>
      <c r="M42" s="27">
        <f t="shared" si="4"/>
        <v>1</v>
      </c>
      <c r="N42" s="27">
        <v>20</v>
      </c>
      <c r="O42" s="42">
        <f t="shared" si="5"/>
        <v>4.7619047619047616E-2</v>
      </c>
      <c r="P42" s="118"/>
    </row>
    <row r="43" spans="1:25" ht="19.5" customHeight="1">
      <c r="A43" s="81"/>
      <c r="B43" s="8" t="s">
        <v>130</v>
      </c>
      <c r="C43" s="85"/>
      <c r="D43" s="9">
        <v>13</v>
      </c>
      <c r="E43" s="9">
        <f t="shared" si="6"/>
        <v>11</v>
      </c>
      <c r="F43" s="9">
        <v>2</v>
      </c>
      <c r="G43" s="42">
        <f t="shared" si="3"/>
        <v>0.84615384615384615</v>
      </c>
      <c r="H43" s="118"/>
      <c r="I43" s="77"/>
      <c r="J43" s="38" t="s">
        <v>140</v>
      </c>
      <c r="K43" s="117"/>
      <c r="L43" s="27">
        <v>21</v>
      </c>
      <c r="M43" s="27">
        <f t="shared" si="4"/>
        <v>0</v>
      </c>
      <c r="N43" s="27">
        <v>21</v>
      </c>
      <c r="O43" s="42">
        <f t="shared" si="5"/>
        <v>0</v>
      </c>
      <c r="P43" s="118"/>
      <c r="Q43" s="77" t="s">
        <v>183</v>
      </c>
      <c r="R43" s="77"/>
      <c r="S43" s="77" t="s">
        <v>184</v>
      </c>
      <c r="T43" s="77"/>
      <c r="U43" s="77" t="s">
        <v>185</v>
      </c>
      <c r="V43" s="77"/>
      <c r="W43" s="81" t="s">
        <v>204</v>
      </c>
      <c r="X43" s="81"/>
      <c r="Y43" s="81"/>
    </row>
    <row r="44" spans="1:25" ht="19.5" customHeight="1">
      <c r="A44" s="81"/>
      <c r="B44" s="8" t="s">
        <v>131</v>
      </c>
      <c r="C44" s="85"/>
      <c r="D44" s="9">
        <v>7</v>
      </c>
      <c r="E44" s="9">
        <f t="shared" si="6"/>
        <v>7</v>
      </c>
      <c r="F44" s="9">
        <v>0</v>
      </c>
      <c r="G44" s="42">
        <f t="shared" si="3"/>
        <v>1</v>
      </c>
      <c r="H44" s="118"/>
      <c r="I44" s="122" t="s">
        <v>237</v>
      </c>
      <c r="J44" s="38" t="s">
        <v>93</v>
      </c>
      <c r="K44" s="117" t="s">
        <v>16</v>
      </c>
      <c r="L44" s="27">
        <v>51</v>
      </c>
      <c r="M44" s="27">
        <f t="shared" si="4"/>
        <v>46</v>
      </c>
      <c r="N44" s="27">
        <v>5</v>
      </c>
      <c r="O44" s="42">
        <f t="shared" si="5"/>
        <v>0.90196078431372551</v>
      </c>
      <c r="P44" s="118">
        <f>(M44+M45+M46+M47+M48+M49)/(L44+L45+L46+L47+L48+L49)</f>
        <v>0.85984848484848486</v>
      </c>
      <c r="Q44" s="77"/>
      <c r="R44" s="77"/>
      <c r="S44" s="77"/>
      <c r="T44" s="77"/>
      <c r="U44" s="77"/>
      <c r="V44" s="77"/>
      <c r="W44" s="81"/>
      <c r="X44" s="81"/>
      <c r="Y44" s="81"/>
    </row>
    <row r="45" spans="1:25" ht="26.25" customHeight="1">
      <c r="A45" s="81"/>
      <c r="B45" s="8" t="s">
        <v>132</v>
      </c>
      <c r="C45" s="85"/>
      <c r="D45" s="9">
        <v>33</v>
      </c>
      <c r="E45" s="9">
        <f t="shared" si="6"/>
        <v>23</v>
      </c>
      <c r="F45" s="9">
        <v>10</v>
      </c>
      <c r="G45" s="42">
        <f t="shared" si="3"/>
        <v>0.69696969696969702</v>
      </c>
      <c r="H45" s="118"/>
      <c r="I45" s="77"/>
      <c r="J45" s="38" t="s">
        <v>94</v>
      </c>
      <c r="K45" s="117"/>
      <c r="L45" s="27">
        <v>33</v>
      </c>
      <c r="M45" s="27">
        <f t="shared" si="4"/>
        <v>31</v>
      </c>
      <c r="N45" s="27">
        <v>2</v>
      </c>
      <c r="O45" s="42">
        <f t="shared" si="5"/>
        <v>0.93939393939393945</v>
      </c>
      <c r="P45" s="118"/>
      <c r="Q45" s="75">
        <f>D50+L50+U41</f>
        <v>7029</v>
      </c>
      <c r="R45" s="76"/>
      <c r="S45" s="75">
        <f>E50+M50+V41</f>
        <v>4640</v>
      </c>
      <c r="T45" s="76"/>
      <c r="U45" s="108">
        <f>S45/Q45</f>
        <v>0.66012235026319532</v>
      </c>
      <c r="V45" s="109"/>
      <c r="W45" s="78"/>
      <c r="X45" s="79"/>
      <c r="Y45" s="80"/>
    </row>
    <row r="46" spans="1:25" ht="24.75" customHeight="1">
      <c r="A46" s="81"/>
      <c r="B46" s="8" t="s">
        <v>133</v>
      </c>
      <c r="C46" s="85"/>
      <c r="D46" s="9">
        <v>22</v>
      </c>
      <c r="E46" s="9">
        <f t="shared" si="6"/>
        <v>19</v>
      </c>
      <c r="F46" s="9">
        <v>3</v>
      </c>
      <c r="G46" s="42">
        <f t="shared" si="3"/>
        <v>0.86363636363636365</v>
      </c>
      <c r="H46" s="118"/>
      <c r="I46" s="77"/>
      <c r="J46" s="38" t="s">
        <v>95</v>
      </c>
      <c r="K46" s="117"/>
      <c r="L46" s="27">
        <v>26</v>
      </c>
      <c r="M46" s="27">
        <f t="shared" si="4"/>
        <v>23</v>
      </c>
      <c r="N46" s="27">
        <v>3</v>
      </c>
      <c r="O46" s="42">
        <f t="shared" si="5"/>
        <v>0.88461538461538458</v>
      </c>
      <c r="P46" s="118"/>
      <c r="Q46" s="75" t="s">
        <v>183</v>
      </c>
      <c r="R46" s="76"/>
      <c r="S46" s="75" t="s">
        <v>184</v>
      </c>
      <c r="T46" s="76"/>
      <c r="U46" s="75" t="s">
        <v>185</v>
      </c>
      <c r="V46" s="76"/>
      <c r="W46" s="78" t="s">
        <v>209</v>
      </c>
      <c r="X46" s="79"/>
      <c r="Y46" s="80"/>
    </row>
    <row r="47" spans="1:25" ht="19.5" customHeight="1">
      <c r="A47" s="81"/>
      <c r="B47" s="8" t="s">
        <v>134</v>
      </c>
      <c r="C47" s="85"/>
      <c r="D47" s="9">
        <v>92</v>
      </c>
      <c r="E47" s="9">
        <f t="shared" si="6"/>
        <v>84</v>
      </c>
      <c r="F47" s="9">
        <v>8</v>
      </c>
      <c r="G47" s="42">
        <f t="shared" si="3"/>
        <v>0.91304347826086951</v>
      </c>
      <c r="H47" s="118"/>
      <c r="I47" s="77"/>
      <c r="J47" s="38" t="s">
        <v>96</v>
      </c>
      <c r="K47" s="117"/>
      <c r="L47" s="27">
        <v>94</v>
      </c>
      <c r="M47" s="27">
        <f t="shared" si="4"/>
        <v>73</v>
      </c>
      <c r="N47" s="27">
        <v>21</v>
      </c>
      <c r="O47" s="42">
        <f t="shared" si="5"/>
        <v>0.77659574468085102</v>
      </c>
      <c r="P47" s="118"/>
      <c r="Q47" s="81">
        <f>D50+L50+U41-D48-D49-U4-U7-U13-U28</f>
        <v>6414</v>
      </c>
      <c r="R47" s="81"/>
      <c r="S47" s="77">
        <f>E50+M50+V41</f>
        <v>4640</v>
      </c>
      <c r="T47" s="77"/>
      <c r="U47" s="110">
        <f>S47/Q47</f>
        <v>0.72341752416588712</v>
      </c>
      <c r="V47" s="111"/>
      <c r="W47" s="72" t="s">
        <v>213</v>
      </c>
      <c r="X47" s="72"/>
      <c r="Y47" s="72"/>
    </row>
    <row r="48" spans="1:25" ht="19.5" customHeight="1">
      <c r="A48" s="87" t="s">
        <v>3</v>
      </c>
      <c r="B48" s="88"/>
      <c r="C48" s="89"/>
      <c r="D48" s="41">
        <v>144</v>
      </c>
      <c r="E48" s="41">
        <f t="shared" si="6"/>
        <v>0</v>
      </c>
      <c r="F48" s="41">
        <v>144</v>
      </c>
      <c r="G48" s="46">
        <f t="shared" si="3"/>
        <v>0</v>
      </c>
      <c r="H48" s="26" t="e">
        <f t="shared" si="3"/>
        <v>#DIV/0!</v>
      </c>
      <c r="I48" s="77"/>
      <c r="J48" s="38" t="s">
        <v>97</v>
      </c>
      <c r="K48" s="117"/>
      <c r="L48" s="27">
        <v>35</v>
      </c>
      <c r="M48" s="27">
        <f t="shared" si="4"/>
        <v>30</v>
      </c>
      <c r="N48" s="27">
        <v>5</v>
      </c>
      <c r="O48" s="42">
        <f t="shared" si="5"/>
        <v>0.8571428571428571</v>
      </c>
      <c r="P48" s="118"/>
      <c r="Q48" s="81"/>
      <c r="R48" s="81"/>
      <c r="S48" s="77"/>
      <c r="T48" s="77"/>
      <c r="U48" s="112"/>
      <c r="V48" s="113"/>
      <c r="W48" s="72"/>
      <c r="X48" s="72"/>
      <c r="Y48" s="72"/>
    </row>
    <row r="49" spans="1:25" ht="19.5" customHeight="1">
      <c r="A49" s="87" t="s">
        <v>5</v>
      </c>
      <c r="B49" s="88"/>
      <c r="C49" s="89"/>
      <c r="D49" s="41">
        <v>54</v>
      </c>
      <c r="E49" s="41">
        <f t="shared" si="6"/>
        <v>0</v>
      </c>
      <c r="F49" s="41">
        <v>54</v>
      </c>
      <c r="G49" s="46">
        <f t="shared" si="3"/>
        <v>0</v>
      </c>
      <c r="H49" s="26" t="e">
        <f t="shared" si="3"/>
        <v>#DIV/0!</v>
      </c>
      <c r="I49" s="77"/>
      <c r="J49" s="38" t="s">
        <v>98</v>
      </c>
      <c r="K49" s="117"/>
      <c r="L49" s="27">
        <v>25</v>
      </c>
      <c r="M49" s="27">
        <f t="shared" si="4"/>
        <v>24</v>
      </c>
      <c r="N49" s="27">
        <v>1</v>
      </c>
      <c r="O49" s="42">
        <f t="shared" si="5"/>
        <v>0.96</v>
      </c>
      <c r="P49" s="118"/>
      <c r="Q49" s="81"/>
      <c r="R49" s="81"/>
      <c r="S49" s="77"/>
      <c r="T49" s="77"/>
      <c r="U49" s="114"/>
      <c r="V49" s="115"/>
      <c r="W49" s="72"/>
      <c r="X49" s="72"/>
      <c r="Y49" s="72"/>
    </row>
    <row r="50" spans="1:25" ht="19.5" customHeight="1">
      <c r="A50" s="81" t="s">
        <v>8</v>
      </c>
      <c r="B50" s="81"/>
      <c r="C50" s="81"/>
      <c r="D50" s="9">
        <f>SUM(D3:D49)</f>
        <v>2434</v>
      </c>
      <c r="E50" s="9">
        <f t="shared" ref="E50:F50" si="9">SUM(E3:E49)</f>
        <v>1493</v>
      </c>
      <c r="F50" s="9">
        <f t="shared" si="9"/>
        <v>941</v>
      </c>
      <c r="G50" s="35"/>
      <c r="H50" s="36"/>
      <c r="I50" s="78" t="s">
        <v>8</v>
      </c>
      <c r="J50" s="79"/>
      <c r="K50" s="80"/>
      <c r="L50" s="9">
        <f>SUM(L3:L49)</f>
        <v>1669</v>
      </c>
      <c r="M50" s="9">
        <f>SUM(M3:M49)</f>
        <v>1184</v>
      </c>
      <c r="N50" s="9">
        <f>SUM(N3:N49)</f>
        <v>485</v>
      </c>
      <c r="O50" s="9"/>
      <c r="P50" s="9"/>
    </row>
    <row r="52" spans="1:25">
      <c r="B52" s="99" t="s">
        <v>216</v>
      </c>
      <c r="C52" s="99"/>
      <c r="J52" s="99" t="s">
        <v>217</v>
      </c>
      <c r="K52" s="99"/>
      <c r="Q52" s="99" t="s">
        <v>218</v>
      </c>
      <c r="R52" s="99"/>
    </row>
    <row r="53" spans="1:25">
      <c r="B53" s="99"/>
      <c r="C53" s="99"/>
      <c r="J53" s="99"/>
      <c r="K53" s="99"/>
      <c r="Q53" s="99"/>
      <c r="R53" s="99"/>
    </row>
  </sheetData>
  <mergeCells count="65">
    <mergeCell ref="S47:T49"/>
    <mergeCell ref="U47:V49"/>
    <mergeCell ref="A48:C48"/>
    <mergeCell ref="A49:C49"/>
    <mergeCell ref="U45:V45"/>
    <mergeCell ref="A50:C50"/>
    <mergeCell ref="I50:K50"/>
    <mergeCell ref="B52:C53"/>
    <mergeCell ref="J52:K53"/>
    <mergeCell ref="Q45:R45"/>
    <mergeCell ref="I44:I49"/>
    <mergeCell ref="K44:K49"/>
    <mergeCell ref="P44:P49"/>
    <mergeCell ref="A35:A47"/>
    <mergeCell ref="C35:C47"/>
    <mergeCell ref="H35:H47"/>
    <mergeCell ref="I39:I43"/>
    <mergeCell ref="W46:Y46"/>
    <mergeCell ref="Q52:R53"/>
    <mergeCell ref="Q47:R49"/>
    <mergeCell ref="K32:K38"/>
    <mergeCell ref="W47:Y49"/>
    <mergeCell ref="W43:Y44"/>
    <mergeCell ref="K39:K43"/>
    <mergeCell ref="W45:Y45"/>
    <mergeCell ref="Q46:R46"/>
    <mergeCell ref="S46:T46"/>
    <mergeCell ref="U46:V46"/>
    <mergeCell ref="P39:P43"/>
    <mergeCell ref="Q41:T41"/>
    <mergeCell ref="Q43:R44"/>
    <mergeCell ref="S43:T44"/>
    <mergeCell ref="U43:V44"/>
    <mergeCell ref="I16:I22"/>
    <mergeCell ref="S45:T45"/>
    <mergeCell ref="P16:P22"/>
    <mergeCell ref="P23:P26"/>
    <mergeCell ref="A25:A34"/>
    <mergeCell ref="C25:C34"/>
    <mergeCell ref="H25:H34"/>
    <mergeCell ref="I27:I31"/>
    <mergeCell ref="A17:A24"/>
    <mergeCell ref="C17:C24"/>
    <mergeCell ref="H17:H24"/>
    <mergeCell ref="I23:I26"/>
    <mergeCell ref="K23:K26"/>
    <mergeCell ref="K27:K31"/>
    <mergeCell ref="P27:P31"/>
    <mergeCell ref="I32:I38"/>
    <mergeCell ref="K16:K22"/>
    <mergeCell ref="P32:P38"/>
    <mergeCell ref="A1:Y1"/>
    <mergeCell ref="A3:A7"/>
    <mergeCell ref="C3:C7"/>
    <mergeCell ref="H3:H7"/>
    <mergeCell ref="I3:I8"/>
    <mergeCell ref="K3:K8"/>
    <mergeCell ref="P3:P8"/>
    <mergeCell ref="Q3:Q40"/>
    <mergeCell ref="A8:A16"/>
    <mergeCell ref="C8:C16"/>
    <mergeCell ref="H8:H16"/>
    <mergeCell ref="I9:I15"/>
    <mergeCell ref="K9:K15"/>
    <mergeCell ref="P9:P15"/>
  </mergeCells>
  <phoneticPr fontId="1" type="noConversion"/>
  <conditionalFormatting sqref="G3:H47 O3:P49 X3 X29:X40 X14:X27 X8:X12 X5:X6 U45:V45 U47:V49 Y14:Z14 Y16:Z16 Y18:Z18 Y10:Z10 Y12:Z12 Y8:Z8 Y6:Z6 Y4:Z4">
    <cfRule type="aboveAverage" dxfId="7" priority="1" aboveAverage="0"/>
  </conditionalFormatting>
  <conditionalFormatting sqref="G3:H47 O3:P49 X29:X40 X14:X27 X8:X12 X5:X6 X3 U45:V45 U47:V49 Y4:Z4 Y6:Z6 Y8:Z8 Y10:Z10 Y12:Z12 Y14:Z14 Y16:Z16 Y18:Z18">
    <cfRule type="iconSet" priority="2">
      <iconSet>
        <cfvo type="percent" val="0"/>
        <cfvo type="percent" val="60"/>
        <cfvo type="percent" val="80"/>
      </iconSet>
    </cfRule>
  </conditionalFormatting>
  <pageMargins left="0.23622047244094491" right="0.23622047244094491" top="0.35433070866141736" bottom="0.35433070866141736" header="0.31496062992125984" footer="0.31496062992125984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BF5E0-271B-4591-B008-21A1FC4A54A1}">
  <sheetPr>
    <pageSetUpPr fitToPage="1"/>
  </sheetPr>
  <dimension ref="A1:Z53"/>
  <sheetViews>
    <sheetView topLeftCell="A5" zoomScale="85" zoomScaleNormal="85" workbookViewId="0">
      <selection activeCell="M39" sqref="M39:M43"/>
    </sheetView>
  </sheetViews>
  <sheetFormatPr defaultColWidth="8.875" defaultRowHeight="15.75"/>
  <cols>
    <col min="1" max="1" width="12.375" style="1" customWidth="1"/>
    <col min="2" max="2" width="10.875" style="1" customWidth="1"/>
    <col min="3" max="3" width="8.25" style="1" customWidth="1"/>
    <col min="4" max="5" width="10.375" style="1" customWidth="1"/>
    <col min="6" max="6" width="9.5" style="1" bestFit="1" customWidth="1"/>
    <col min="7" max="7" width="14.75" style="1" bestFit="1" customWidth="1"/>
    <col min="8" max="8" width="14.375" style="1" customWidth="1"/>
    <col min="9" max="9" width="11" style="1" customWidth="1"/>
    <col min="10" max="10" width="9.25" style="1" customWidth="1"/>
    <col min="11" max="11" width="8.875" style="1"/>
    <col min="12" max="12" width="10.375" style="1" customWidth="1"/>
    <col min="13" max="14" width="9.125" style="1" bestFit="1" customWidth="1"/>
    <col min="15" max="15" width="16.25" style="1" customWidth="1"/>
    <col min="16" max="16" width="14.75" style="1" customWidth="1"/>
    <col min="17" max="17" width="12.375" style="1" customWidth="1"/>
    <col min="18" max="18" width="10.875" style="1" customWidth="1"/>
    <col min="19" max="19" width="8.25" style="1" customWidth="1"/>
    <col min="20" max="21" width="10.375" style="1" customWidth="1"/>
    <col min="22" max="22" width="9.5" style="1" bestFit="1" customWidth="1"/>
    <col min="23" max="23" width="11" style="1" customWidth="1"/>
    <col min="24" max="24" width="14.75" style="1" bestFit="1" customWidth="1"/>
    <col min="25" max="25" width="19.125" style="1" customWidth="1"/>
    <col min="26" max="16384" width="8.875" style="1"/>
  </cols>
  <sheetData>
    <row r="1" spans="1:26" ht="30.75">
      <c r="A1" s="95" t="s">
        <v>269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6" ht="45" customHeight="1">
      <c r="A2" s="21" t="s">
        <v>0</v>
      </c>
      <c r="B2" s="21" t="s">
        <v>7</v>
      </c>
      <c r="C2" s="21" t="s">
        <v>12</v>
      </c>
      <c r="D2" s="22" t="s">
        <v>202</v>
      </c>
      <c r="E2" s="22" t="s">
        <v>201</v>
      </c>
      <c r="F2" s="23" t="s">
        <v>11</v>
      </c>
      <c r="G2" s="24" t="s">
        <v>9</v>
      </c>
      <c r="H2" s="24" t="s">
        <v>10</v>
      </c>
      <c r="I2" s="21" t="s">
        <v>0</v>
      </c>
      <c r="J2" s="21" t="s">
        <v>7</v>
      </c>
      <c r="K2" s="21" t="s">
        <v>12</v>
      </c>
      <c r="L2" s="22" t="s">
        <v>202</v>
      </c>
      <c r="M2" s="22" t="s">
        <v>201</v>
      </c>
      <c r="N2" s="23" t="s">
        <v>11</v>
      </c>
      <c r="O2" s="24" t="s">
        <v>9</v>
      </c>
      <c r="P2" s="24" t="s">
        <v>10</v>
      </c>
      <c r="Q2" s="21" t="s">
        <v>0</v>
      </c>
      <c r="R2" s="21" t="s">
        <v>1</v>
      </c>
      <c r="S2" s="21" t="s">
        <v>7</v>
      </c>
      <c r="T2" s="21" t="s">
        <v>12</v>
      </c>
      <c r="U2" s="22" t="s">
        <v>202</v>
      </c>
      <c r="V2" s="22" t="s">
        <v>201</v>
      </c>
      <c r="W2" s="23" t="s">
        <v>11</v>
      </c>
      <c r="X2" s="24" t="s">
        <v>9</v>
      </c>
      <c r="Y2" s="24" t="s">
        <v>10</v>
      </c>
    </row>
    <row r="3" spans="1:26" ht="19.5">
      <c r="A3" s="98" t="s">
        <v>246</v>
      </c>
      <c r="B3" s="8" t="s">
        <v>108</v>
      </c>
      <c r="C3" s="91" t="s">
        <v>14</v>
      </c>
      <c r="D3" s="7">
        <v>43</v>
      </c>
      <c r="E3" s="9">
        <f t="shared" ref="E3:E7" si="0">D3-F3</f>
        <v>25</v>
      </c>
      <c r="F3" s="7">
        <v>18</v>
      </c>
      <c r="G3" s="42">
        <f>E3/D3</f>
        <v>0.58139534883720934</v>
      </c>
      <c r="H3" s="121">
        <f>(E3+E4+E5+E6+E7)/(D3+D4+D5+D6+D7)</f>
        <v>0.42903225806451611</v>
      </c>
      <c r="I3" s="122" t="s">
        <v>230</v>
      </c>
      <c r="J3" s="38" t="s">
        <v>68</v>
      </c>
      <c r="K3" s="119" t="s">
        <v>13</v>
      </c>
      <c r="L3" s="27">
        <v>31</v>
      </c>
      <c r="M3" s="27">
        <f>L3-N3</f>
        <v>25</v>
      </c>
      <c r="N3" s="27">
        <v>6</v>
      </c>
      <c r="O3" s="43">
        <f>M3/L3</f>
        <v>0.80645161290322576</v>
      </c>
      <c r="P3" s="121">
        <f>(M3+M4+M5+M6+M7+M8)/(L3+L4+L5+L6+L7+L8)</f>
        <v>0.78620689655172415</v>
      </c>
      <c r="Q3" s="92" t="s">
        <v>206</v>
      </c>
      <c r="R3" s="13" t="s">
        <v>187</v>
      </c>
      <c r="S3" s="37" t="s">
        <v>143</v>
      </c>
      <c r="T3" s="27" t="s">
        <v>18</v>
      </c>
      <c r="U3" s="27">
        <v>45</v>
      </c>
      <c r="V3" s="27">
        <f t="shared" ref="V3:V16" si="1">U3-W3</f>
        <v>38</v>
      </c>
      <c r="W3" s="27">
        <v>7</v>
      </c>
      <c r="X3" s="43">
        <f t="shared" ref="X3:X40" si="2">V3/U3</f>
        <v>0.84444444444444444</v>
      </c>
      <c r="Y3" s="56" t="s">
        <v>193</v>
      </c>
      <c r="Z3" s="1">
        <f>SUM(U20,U27,U32)</f>
        <v>230</v>
      </c>
    </row>
    <row r="4" spans="1:26" ht="19.5">
      <c r="A4" s="98"/>
      <c r="B4" s="9" t="s">
        <v>101</v>
      </c>
      <c r="C4" s="91"/>
      <c r="D4" s="9">
        <v>96</v>
      </c>
      <c r="E4" s="9">
        <f t="shared" si="0"/>
        <v>43</v>
      </c>
      <c r="F4" s="7">
        <v>53</v>
      </c>
      <c r="G4" s="42">
        <f t="shared" ref="G4:G49" si="3">E4/D4</f>
        <v>0.44791666666666669</v>
      </c>
      <c r="H4" s="121"/>
      <c r="I4" s="122"/>
      <c r="J4" s="38" t="s">
        <v>69</v>
      </c>
      <c r="K4" s="119"/>
      <c r="L4" s="27">
        <v>5</v>
      </c>
      <c r="M4" s="27">
        <f t="shared" ref="M4:M49" si="4">L4-N4</f>
        <v>5</v>
      </c>
      <c r="N4" s="27">
        <v>0</v>
      </c>
      <c r="O4" s="43">
        <f t="shared" ref="O4:O49" si="5">M4/L4</f>
        <v>1</v>
      </c>
      <c r="P4" s="121"/>
      <c r="Q4" s="93"/>
      <c r="R4" s="14"/>
      <c r="S4" s="39" t="s">
        <v>144</v>
      </c>
      <c r="T4" s="40" t="s">
        <v>145</v>
      </c>
      <c r="U4" s="28">
        <v>97</v>
      </c>
      <c r="V4" s="40">
        <f t="shared" si="1"/>
        <v>0</v>
      </c>
      <c r="W4" s="28">
        <v>97</v>
      </c>
      <c r="X4" s="47">
        <f t="shared" si="2"/>
        <v>0</v>
      </c>
      <c r="Y4" s="43">
        <f>(V20+V27+V32)/(U20+U27+U32)</f>
        <v>0.93043478260869561</v>
      </c>
      <c r="Z4" s="1">
        <f>SUM(V20,V27,V32)</f>
        <v>214</v>
      </c>
    </row>
    <row r="5" spans="1:26" ht="19.5">
      <c r="A5" s="98"/>
      <c r="B5" s="9" t="s">
        <v>102</v>
      </c>
      <c r="C5" s="91"/>
      <c r="D5" s="9">
        <v>57</v>
      </c>
      <c r="E5" s="9">
        <f t="shared" si="0"/>
        <v>20</v>
      </c>
      <c r="F5" s="7">
        <v>37</v>
      </c>
      <c r="G5" s="42">
        <f t="shared" si="3"/>
        <v>0.35087719298245612</v>
      </c>
      <c r="H5" s="121"/>
      <c r="I5" s="122"/>
      <c r="J5" s="38" t="s">
        <v>70</v>
      </c>
      <c r="K5" s="119"/>
      <c r="L5" s="27">
        <v>27</v>
      </c>
      <c r="M5" s="27">
        <f t="shared" si="4"/>
        <v>20</v>
      </c>
      <c r="N5" s="27">
        <v>7</v>
      </c>
      <c r="O5" s="43">
        <f t="shared" si="5"/>
        <v>0.7407407407407407</v>
      </c>
      <c r="P5" s="121"/>
      <c r="Q5" s="93"/>
      <c r="R5" s="6" t="s">
        <v>187</v>
      </c>
      <c r="S5" s="37" t="s">
        <v>146</v>
      </c>
      <c r="T5" s="27" t="s">
        <v>18</v>
      </c>
      <c r="U5" s="27">
        <v>76</v>
      </c>
      <c r="V5" s="27">
        <f t="shared" si="1"/>
        <v>68</v>
      </c>
      <c r="W5" s="27">
        <v>8</v>
      </c>
      <c r="X5" s="43">
        <f t="shared" si="2"/>
        <v>0.89473684210526316</v>
      </c>
      <c r="Y5" s="55" t="s">
        <v>194</v>
      </c>
      <c r="Z5" s="1">
        <f>SUM(U9,U12,U15,U17)</f>
        <v>303</v>
      </c>
    </row>
    <row r="6" spans="1:26" ht="19.5">
      <c r="A6" s="98"/>
      <c r="B6" s="8" t="s">
        <v>110</v>
      </c>
      <c r="C6" s="91"/>
      <c r="D6" s="9">
        <v>89</v>
      </c>
      <c r="E6" s="9">
        <f t="shared" si="0"/>
        <v>43</v>
      </c>
      <c r="F6" s="7">
        <v>46</v>
      </c>
      <c r="G6" s="42">
        <f t="shared" si="3"/>
        <v>0.48314606741573035</v>
      </c>
      <c r="H6" s="121"/>
      <c r="I6" s="122"/>
      <c r="J6" s="38" t="s">
        <v>71</v>
      </c>
      <c r="K6" s="119"/>
      <c r="L6" s="27">
        <v>40</v>
      </c>
      <c r="M6" s="27">
        <f t="shared" si="4"/>
        <v>32</v>
      </c>
      <c r="N6" s="27">
        <v>8</v>
      </c>
      <c r="O6" s="43">
        <f t="shared" si="5"/>
        <v>0.8</v>
      </c>
      <c r="P6" s="121"/>
      <c r="Q6" s="93"/>
      <c r="R6" s="5" t="s">
        <v>191</v>
      </c>
      <c r="S6" s="37" t="s">
        <v>147</v>
      </c>
      <c r="T6" s="27" t="s">
        <v>15</v>
      </c>
      <c r="U6" s="27">
        <v>112</v>
      </c>
      <c r="V6" s="27">
        <f t="shared" si="1"/>
        <v>72</v>
      </c>
      <c r="W6" s="27">
        <v>40</v>
      </c>
      <c r="X6" s="43">
        <f t="shared" si="2"/>
        <v>0.6428571428571429</v>
      </c>
      <c r="Y6" s="43">
        <f>(V9+V12+V15+V17)/(U9+U12+U15+U17)</f>
        <v>0.81518151815181517</v>
      </c>
      <c r="Z6" s="1">
        <f>SUM(V9,V12,V15,V17)</f>
        <v>247</v>
      </c>
    </row>
    <row r="7" spans="1:26" ht="19.5">
      <c r="A7" s="98"/>
      <c r="B7" s="8" t="s">
        <v>111</v>
      </c>
      <c r="C7" s="91"/>
      <c r="D7" s="9">
        <v>25</v>
      </c>
      <c r="E7" s="9">
        <f t="shared" si="0"/>
        <v>2</v>
      </c>
      <c r="F7" s="7">
        <v>23</v>
      </c>
      <c r="G7" s="42">
        <f t="shared" si="3"/>
        <v>0.08</v>
      </c>
      <c r="H7" s="121"/>
      <c r="I7" s="122"/>
      <c r="J7" s="38" t="s">
        <v>72</v>
      </c>
      <c r="K7" s="119"/>
      <c r="L7" s="27">
        <v>36</v>
      </c>
      <c r="M7" s="27">
        <f t="shared" si="4"/>
        <v>26</v>
      </c>
      <c r="N7" s="27">
        <v>10</v>
      </c>
      <c r="O7" s="43">
        <f t="shared" si="5"/>
        <v>0.72222222222222221</v>
      </c>
      <c r="P7" s="121"/>
      <c r="Q7" s="93"/>
      <c r="R7" s="14"/>
      <c r="S7" s="39" t="s">
        <v>210</v>
      </c>
      <c r="T7" s="40" t="s">
        <v>145</v>
      </c>
      <c r="U7" s="28">
        <v>127</v>
      </c>
      <c r="V7" s="40">
        <f t="shared" si="1"/>
        <v>0</v>
      </c>
      <c r="W7" s="28">
        <v>127</v>
      </c>
      <c r="X7" s="47">
        <f t="shared" si="2"/>
        <v>0</v>
      </c>
      <c r="Y7" s="54" t="s">
        <v>195</v>
      </c>
      <c r="Z7" s="1">
        <f>SUM(U3,U5,U8,U10,U14)</f>
        <v>324</v>
      </c>
    </row>
    <row r="8" spans="1:26" ht="19.5">
      <c r="A8" s="98" t="s">
        <v>247</v>
      </c>
      <c r="B8" s="8" t="s">
        <v>113</v>
      </c>
      <c r="C8" s="91" t="s">
        <v>99</v>
      </c>
      <c r="D8" s="9">
        <v>22</v>
      </c>
      <c r="E8" s="9">
        <f>D8-F8</f>
        <v>16</v>
      </c>
      <c r="F8" s="7">
        <v>6</v>
      </c>
      <c r="G8" s="42">
        <f t="shared" si="3"/>
        <v>0.72727272727272729</v>
      </c>
      <c r="H8" s="118">
        <f>(E8+E9+E10+E11+E12+E13+E14+E15+E16)/(D8+D9+D10+D11+D12+D13+D14+D15+D16)</f>
        <v>0.78657074340527577</v>
      </c>
      <c r="I8" s="122"/>
      <c r="J8" s="38" t="s">
        <v>73</v>
      </c>
      <c r="K8" s="119"/>
      <c r="L8" s="27">
        <v>6</v>
      </c>
      <c r="M8" s="27">
        <f t="shared" si="4"/>
        <v>6</v>
      </c>
      <c r="N8" s="27">
        <v>0</v>
      </c>
      <c r="O8" s="43">
        <f t="shared" si="5"/>
        <v>1</v>
      </c>
      <c r="P8" s="121"/>
      <c r="Q8" s="93"/>
      <c r="R8" s="6" t="s">
        <v>187</v>
      </c>
      <c r="S8" s="37" t="s">
        <v>149</v>
      </c>
      <c r="T8" s="27" t="s">
        <v>18</v>
      </c>
      <c r="U8" s="27">
        <v>48</v>
      </c>
      <c r="V8" s="27">
        <f t="shared" si="1"/>
        <v>37</v>
      </c>
      <c r="W8" s="27">
        <v>11</v>
      </c>
      <c r="X8" s="43">
        <f t="shared" si="2"/>
        <v>0.77083333333333337</v>
      </c>
      <c r="Y8" s="43">
        <f>(V3+V5+V8+V10+V14)/(U3+U5+U8+U10+U14)</f>
        <v>0.82407407407407407</v>
      </c>
      <c r="Z8" s="1">
        <f>SUM(V3,V5,V8,V10,V14)</f>
        <v>267</v>
      </c>
    </row>
    <row r="9" spans="1:26" ht="19.5">
      <c r="A9" s="81"/>
      <c r="B9" s="8" t="s">
        <v>114</v>
      </c>
      <c r="C9" s="85"/>
      <c r="D9" s="11">
        <v>73</v>
      </c>
      <c r="E9" s="9">
        <f t="shared" ref="E9:E49" si="6">D9-F9</f>
        <v>56</v>
      </c>
      <c r="F9" s="7">
        <v>17</v>
      </c>
      <c r="G9" s="42">
        <f t="shared" si="3"/>
        <v>0.76712328767123283</v>
      </c>
      <c r="H9" s="118"/>
      <c r="I9" s="122" t="s">
        <v>249</v>
      </c>
      <c r="J9" s="38" t="s">
        <v>36</v>
      </c>
      <c r="K9" s="119" t="s">
        <v>14</v>
      </c>
      <c r="L9" s="27">
        <v>41</v>
      </c>
      <c r="M9" s="27">
        <f t="shared" si="4"/>
        <v>37</v>
      </c>
      <c r="N9" s="27">
        <v>4</v>
      </c>
      <c r="O9" s="43">
        <f t="shared" si="5"/>
        <v>0.90243902439024393</v>
      </c>
      <c r="P9" s="121">
        <f>(M9+M10+M11+M12+M13+M14)/(L9+L10+L11+L12+L13+L14)</f>
        <v>0.84860557768924305</v>
      </c>
      <c r="Q9" s="93"/>
      <c r="R9" s="15" t="s">
        <v>155</v>
      </c>
      <c r="S9" s="37" t="s">
        <v>150</v>
      </c>
      <c r="T9" s="27" t="s">
        <v>17</v>
      </c>
      <c r="U9" s="27">
        <v>114</v>
      </c>
      <c r="V9" s="27">
        <f t="shared" si="1"/>
        <v>83</v>
      </c>
      <c r="W9" s="27">
        <v>31</v>
      </c>
      <c r="X9" s="43">
        <f t="shared" si="2"/>
        <v>0.72807017543859653</v>
      </c>
      <c r="Y9" s="52" t="s">
        <v>196</v>
      </c>
      <c r="Z9" s="1">
        <f>SUM(U25,U30,U37:U38)</f>
        <v>299</v>
      </c>
    </row>
    <row r="10" spans="1:26" ht="19.5">
      <c r="A10" s="81"/>
      <c r="B10" s="8" t="s">
        <v>115</v>
      </c>
      <c r="C10" s="85"/>
      <c r="D10" s="9">
        <v>28</v>
      </c>
      <c r="E10" s="9">
        <f t="shared" si="6"/>
        <v>23</v>
      </c>
      <c r="F10" s="7">
        <v>5</v>
      </c>
      <c r="G10" s="42">
        <f t="shared" si="3"/>
        <v>0.8214285714285714</v>
      </c>
      <c r="H10" s="118"/>
      <c r="I10" s="77"/>
      <c r="J10" s="38" t="s">
        <v>37</v>
      </c>
      <c r="K10" s="117"/>
      <c r="L10" s="27">
        <v>48</v>
      </c>
      <c r="M10" s="27">
        <f t="shared" si="4"/>
        <v>43</v>
      </c>
      <c r="N10" s="27">
        <v>5</v>
      </c>
      <c r="O10" s="43">
        <f t="shared" si="5"/>
        <v>0.89583333333333337</v>
      </c>
      <c r="P10" s="118"/>
      <c r="Q10" s="93"/>
      <c r="R10" s="6" t="s">
        <v>187</v>
      </c>
      <c r="S10" s="37" t="s">
        <v>151</v>
      </c>
      <c r="T10" s="27" t="s">
        <v>18</v>
      </c>
      <c r="U10" s="27">
        <v>86</v>
      </c>
      <c r="V10" s="27">
        <f t="shared" si="1"/>
        <v>69</v>
      </c>
      <c r="W10" s="27">
        <v>17</v>
      </c>
      <c r="X10" s="43">
        <f t="shared" si="2"/>
        <v>0.80232558139534882</v>
      </c>
      <c r="Y10" s="43">
        <f>(V25+V30+V37+V38)/(U25+U30+U37+U38)</f>
        <v>0.8193979933110368</v>
      </c>
      <c r="Z10" s="1">
        <f>SUM(V25,V30,V37:V38)</f>
        <v>245</v>
      </c>
    </row>
    <row r="11" spans="1:26" ht="19.5">
      <c r="A11" s="81"/>
      <c r="B11" s="9" t="s">
        <v>100</v>
      </c>
      <c r="C11" s="85"/>
      <c r="D11" s="9">
        <v>36</v>
      </c>
      <c r="E11" s="9">
        <f t="shared" si="6"/>
        <v>33</v>
      </c>
      <c r="F11" s="7">
        <v>3</v>
      </c>
      <c r="G11" s="42">
        <f t="shared" si="3"/>
        <v>0.91666666666666663</v>
      </c>
      <c r="H11" s="118"/>
      <c r="I11" s="77"/>
      <c r="J11" s="38" t="s">
        <v>38</v>
      </c>
      <c r="K11" s="117"/>
      <c r="L11" s="27">
        <v>20</v>
      </c>
      <c r="M11" s="27">
        <f t="shared" si="4"/>
        <v>17</v>
      </c>
      <c r="N11" s="27">
        <v>3</v>
      </c>
      <c r="O11" s="43">
        <f t="shared" si="5"/>
        <v>0.85</v>
      </c>
      <c r="P11" s="118"/>
      <c r="Q11" s="93"/>
      <c r="R11" s="16" t="s">
        <v>189</v>
      </c>
      <c r="S11" s="37" t="s">
        <v>152</v>
      </c>
      <c r="T11" s="27" t="s">
        <v>19</v>
      </c>
      <c r="U11" s="27">
        <v>54</v>
      </c>
      <c r="V11" s="27">
        <f t="shared" si="1"/>
        <v>50</v>
      </c>
      <c r="W11" s="27">
        <v>4</v>
      </c>
      <c r="X11" s="43">
        <f t="shared" si="2"/>
        <v>0.92592592592592593</v>
      </c>
      <c r="Y11" s="53" t="s">
        <v>197</v>
      </c>
      <c r="Z11" s="1">
        <f>SUM(U11,U34:U35,U39)</f>
        <v>333</v>
      </c>
    </row>
    <row r="12" spans="1:26" ht="19.5">
      <c r="A12" s="81"/>
      <c r="B12" s="8" t="s">
        <v>116</v>
      </c>
      <c r="C12" s="85"/>
      <c r="D12" s="9">
        <v>72</v>
      </c>
      <c r="E12" s="9">
        <f t="shared" si="6"/>
        <v>52</v>
      </c>
      <c r="F12" s="7">
        <v>20</v>
      </c>
      <c r="G12" s="42">
        <f t="shared" si="3"/>
        <v>0.72222222222222221</v>
      </c>
      <c r="H12" s="118"/>
      <c r="I12" s="77"/>
      <c r="J12" s="38" t="s">
        <v>39</v>
      </c>
      <c r="K12" s="117"/>
      <c r="L12" s="27">
        <v>43</v>
      </c>
      <c r="M12" s="27">
        <f t="shared" si="4"/>
        <v>34</v>
      </c>
      <c r="N12" s="27">
        <v>9</v>
      </c>
      <c r="O12" s="43">
        <f t="shared" si="5"/>
        <v>0.79069767441860461</v>
      </c>
      <c r="P12" s="118"/>
      <c r="Q12" s="93"/>
      <c r="R12" s="15" t="s">
        <v>155</v>
      </c>
      <c r="S12" s="37" t="s">
        <v>153</v>
      </c>
      <c r="T12" s="27" t="s">
        <v>17</v>
      </c>
      <c r="U12" s="27">
        <v>73</v>
      </c>
      <c r="V12" s="27">
        <f t="shared" si="1"/>
        <v>57</v>
      </c>
      <c r="W12" s="27">
        <v>16</v>
      </c>
      <c r="X12" s="43">
        <f t="shared" si="2"/>
        <v>0.78082191780821919</v>
      </c>
      <c r="Y12" s="43">
        <f>(V11+V34+V35+V39)/(U11+U34+U35+U39)</f>
        <v>0.93093093093093093</v>
      </c>
      <c r="Z12" s="1">
        <f>SUM(V11,V34:V35,V39)</f>
        <v>310</v>
      </c>
    </row>
    <row r="13" spans="1:26" ht="19.5">
      <c r="A13" s="81"/>
      <c r="B13" s="8" t="s">
        <v>117</v>
      </c>
      <c r="C13" s="85"/>
      <c r="D13" s="9">
        <v>47</v>
      </c>
      <c r="E13" s="9">
        <f t="shared" si="6"/>
        <v>42</v>
      </c>
      <c r="F13" s="7">
        <v>5</v>
      </c>
      <c r="G13" s="42">
        <f t="shared" si="3"/>
        <v>0.8936170212765957</v>
      </c>
      <c r="H13" s="118"/>
      <c r="I13" s="77"/>
      <c r="J13" s="38" t="s">
        <v>40</v>
      </c>
      <c r="K13" s="117"/>
      <c r="L13" s="27">
        <v>46</v>
      </c>
      <c r="M13" s="27">
        <f t="shared" si="4"/>
        <v>41</v>
      </c>
      <c r="N13" s="27">
        <v>5</v>
      </c>
      <c r="O13" s="43">
        <f t="shared" si="5"/>
        <v>0.89130434782608692</v>
      </c>
      <c r="P13" s="118"/>
      <c r="Q13" s="93"/>
      <c r="R13" s="14"/>
      <c r="S13" s="39" t="s">
        <v>212</v>
      </c>
      <c r="T13" s="40" t="s">
        <v>145</v>
      </c>
      <c r="U13" s="28">
        <v>72</v>
      </c>
      <c r="V13" s="40">
        <f t="shared" si="1"/>
        <v>0</v>
      </c>
      <c r="W13" s="28">
        <v>72</v>
      </c>
      <c r="X13" s="47">
        <f t="shared" si="2"/>
        <v>0</v>
      </c>
      <c r="Y13" s="51" t="s">
        <v>198</v>
      </c>
      <c r="Z13" s="1">
        <f>SUM(U18,U23,U26,U29,U36)</f>
        <v>361</v>
      </c>
    </row>
    <row r="14" spans="1:26" ht="19.5">
      <c r="A14" s="81"/>
      <c r="B14" s="8" t="s">
        <v>118</v>
      </c>
      <c r="C14" s="85"/>
      <c r="D14" s="9">
        <v>40</v>
      </c>
      <c r="E14" s="9">
        <f t="shared" si="6"/>
        <v>29</v>
      </c>
      <c r="F14" s="7">
        <v>11</v>
      </c>
      <c r="G14" s="42">
        <f t="shared" si="3"/>
        <v>0.72499999999999998</v>
      </c>
      <c r="H14" s="118"/>
      <c r="I14" s="77"/>
      <c r="J14" s="38" t="s">
        <v>41</v>
      </c>
      <c r="K14" s="117"/>
      <c r="L14" s="27">
        <v>53</v>
      </c>
      <c r="M14" s="27">
        <f t="shared" si="4"/>
        <v>41</v>
      </c>
      <c r="N14" s="27">
        <v>12</v>
      </c>
      <c r="O14" s="43">
        <f t="shared" si="5"/>
        <v>0.77358490566037741</v>
      </c>
      <c r="P14" s="118"/>
      <c r="Q14" s="93"/>
      <c r="R14" s="6" t="s">
        <v>187</v>
      </c>
      <c r="S14" s="37" t="s">
        <v>156</v>
      </c>
      <c r="T14" s="27" t="s">
        <v>18</v>
      </c>
      <c r="U14" s="27">
        <v>69</v>
      </c>
      <c r="V14" s="27">
        <f t="shared" si="1"/>
        <v>55</v>
      </c>
      <c r="W14" s="27">
        <v>14</v>
      </c>
      <c r="X14" s="43">
        <f t="shared" si="2"/>
        <v>0.79710144927536231</v>
      </c>
      <c r="Y14" s="43">
        <f>(V18+V23+V26+V29+V36)/(U18+U23+U26+U29+U36)</f>
        <v>0.60664819944598336</v>
      </c>
      <c r="Z14" s="1">
        <f>SUM(V18,V23,V26,V29,V36)</f>
        <v>219</v>
      </c>
    </row>
    <row r="15" spans="1:26" ht="19.5">
      <c r="A15" s="81"/>
      <c r="B15" s="8" t="s">
        <v>119</v>
      </c>
      <c r="C15" s="85"/>
      <c r="D15" s="9">
        <v>65</v>
      </c>
      <c r="E15" s="9">
        <f t="shared" si="6"/>
        <v>51</v>
      </c>
      <c r="F15" s="7">
        <v>14</v>
      </c>
      <c r="G15" s="42">
        <f t="shared" si="3"/>
        <v>0.7846153846153846</v>
      </c>
      <c r="H15" s="118"/>
      <c r="I15" s="77"/>
      <c r="J15" s="38" t="s">
        <v>42</v>
      </c>
      <c r="K15" s="117"/>
      <c r="L15" s="27">
        <v>46</v>
      </c>
      <c r="M15" s="27">
        <f t="shared" si="4"/>
        <v>45</v>
      </c>
      <c r="N15" s="27">
        <v>1</v>
      </c>
      <c r="O15" s="43">
        <f t="shared" si="5"/>
        <v>0.97826086956521741</v>
      </c>
      <c r="P15" s="118"/>
      <c r="Q15" s="93"/>
      <c r="R15" s="15" t="s">
        <v>155</v>
      </c>
      <c r="S15" s="37" t="s">
        <v>157</v>
      </c>
      <c r="T15" s="27" t="s">
        <v>17</v>
      </c>
      <c r="U15" s="27">
        <v>57</v>
      </c>
      <c r="V15" s="27">
        <f t="shared" si="1"/>
        <v>54</v>
      </c>
      <c r="W15" s="27">
        <v>3</v>
      </c>
      <c r="X15" s="43">
        <f t="shared" si="2"/>
        <v>0.94736842105263153</v>
      </c>
      <c r="Y15" s="49" t="s">
        <v>199</v>
      </c>
      <c r="Z15" s="1">
        <f>SUM(U16,U21,U24,U31,U33)</f>
        <v>329</v>
      </c>
    </row>
    <row r="16" spans="1:26" ht="19.5">
      <c r="A16" s="81"/>
      <c r="B16" s="8" t="s">
        <v>120</v>
      </c>
      <c r="C16" s="85"/>
      <c r="D16" s="9">
        <v>34</v>
      </c>
      <c r="E16" s="9">
        <f t="shared" si="6"/>
        <v>26</v>
      </c>
      <c r="F16" s="7">
        <v>8</v>
      </c>
      <c r="G16" s="42">
        <f t="shared" si="3"/>
        <v>0.76470588235294112</v>
      </c>
      <c r="H16" s="118"/>
      <c r="I16" s="122" t="s">
        <v>232</v>
      </c>
      <c r="J16" s="38" t="s">
        <v>49</v>
      </c>
      <c r="K16" s="119" t="s">
        <v>55</v>
      </c>
      <c r="L16" s="27">
        <v>22</v>
      </c>
      <c r="M16" s="27">
        <f t="shared" si="4"/>
        <v>7</v>
      </c>
      <c r="N16" s="27">
        <v>15</v>
      </c>
      <c r="O16" s="43">
        <f t="shared" si="5"/>
        <v>0.31818181818181818</v>
      </c>
      <c r="P16" s="121">
        <f>(M16+M17+M18+M19+M20+M21+M22)/(L16+L17+L18+L19+L20+L21+L22)</f>
        <v>0.50194552529182879</v>
      </c>
      <c r="Q16" s="93"/>
      <c r="R16" s="17" t="s">
        <v>192</v>
      </c>
      <c r="S16" s="37" t="s">
        <v>158</v>
      </c>
      <c r="T16" s="27" t="s">
        <v>15</v>
      </c>
      <c r="U16" s="27">
        <v>70</v>
      </c>
      <c r="V16" s="27">
        <f t="shared" si="1"/>
        <v>44</v>
      </c>
      <c r="W16" s="27">
        <v>26</v>
      </c>
      <c r="X16" s="43">
        <f t="shared" si="2"/>
        <v>0.62857142857142856</v>
      </c>
      <c r="Y16" s="43">
        <f>(V16+V21+V24+V31+V33)/(U16+U21+U24+U31+U33)</f>
        <v>0.74164133738601823</v>
      </c>
      <c r="Z16" s="1">
        <f>SUM(V16,V21,V24,V31,V33)</f>
        <v>244</v>
      </c>
    </row>
    <row r="17" spans="1:26" ht="19.5">
      <c r="A17" s="98" t="s">
        <v>240</v>
      </c>
      <c r="B17" s="8" t="s">
        <v>83</v>
      </c>
      <c r="C17" s="85" t="s">
        <v>91</v>
      </c>
      <c r="D17" s="9">
        <v>83</v>
      </c>
      <c r="E17" s="9">
        <f t="shared" si="6"/>
        <v>7</v>
      </c>
      <c r="F17" s="7">
        <v>76</v>
      </c>
      <c r="G17" s="42">
        <f t="shared" si="3"/>
        <v>8.4337349397590355E-2</v>
      </c>
      <c r="H17" s="118">
        <f>(E17+E18+E19+E20+E21+E22+E23+E24)/(D17+D18+D19+D20+D21+D22+D23+D24)</f>
        <v>0.676056338028169</v>
      </c>
      <c r="I17" s="77"/>
      <c r="J17" s="38" t="s">
        <v>50</v>
      </c>
      <c r="K17" s="117"/>
      <c r="L17" s="27">
        <v>19</v>
      </c>
      <c r="M17" s="27">
        <f t="shared" si="4"/>
        <v>13</v>
      </c>
      <c r="N17" s="27">
        <v>6</v>
      </c>
      <c r="O17" s="43">
        <f t="shared" si="5"/>
        <v>0.68421052631578949</v>
      </c>
      <c r="P17" s="118"/>
      <c r="Q17" s="93"/>
      <c r="R17" s="15" t="s">
        <v>155</v>
      </c>
      <c r="S17" s="37" t="s">
        <v>159</v>
      </c>
      <c r="T17" s="27" t="s">
        <v>17</v>
      </c>
      <c r="U17" s="27">
        <v>59</v>
      </c>
      <c r="V17" s="27">
        <f>U17-W17</f>
        <v>53</v>
      </c>
      <c r="W17" s="27">
        <v>6</v>
      </c>
      <c r="X17" s="43">
        <f t="shared" si="2"/>
        <v>0.89830508474576276</v>
      </c>
      <c r="Y17" s="50" t="s">
        <v>200</v>
      </c>
      <c r="Z17" s="1">
        <f>SUM(U6,U19,U22,U40)</f>
        <v>319</v>
      </c>
    </row>
    <row r="18" spans="1:26" ht="19.5">
      <c r="A18" s="81"/>
      <c r="B18" s="8" t="s">
        <v>84</v>
      </c>
      <c r="C18" s="85"/>
      <c r="D18" s="9">
        <v>112</v>
      </c>
      <c r="E18" s="9">
        <f t="shared" si="6"/>
        <v>87</v>
      </c>
      <c r="F18" s="7">
        <v>25</v>
      </c>
      <c r="G18" s="42">
        <f t="shared" si="3"/>
        <v>0.7767857142857143</v>
      </c>
      <c r="H18" s="118"/>
      <c r="I18" s="77"/>
      <c r="J18" s="38" t="s">
        <v>142</v>
      </c>
      <c r="K18" s="117"/>
      <c r="L18" s="27">
        <v>54</v>
      </c>
      <c r="M18" s="27">
        <f t="shared" si="4"/>
        <v>23</v>
      </c>
      <c r="N18" s="27">
        <v>31</v>
      </c>
      <c r="O18" s="43">
        <f t="shared" si="5"/>
        <v>0.42592592592592593</v>
      </c>
      <c r="P18" s="118"/>
      <c r="Q18" s="93"/>
      <c r="R18" s="18" t="s">
        <v>190</v>
      </c>
      <c r="S18" s="38" t="s">
        <v>160</v>
      </c>
      <c r="T18" s="32" t="s">
        <v>14</v>
      </c>
      <c r="U18" s="27">
        <v>105</v>
      </c>
      <c r="V18" s="27">
        <f t="shared" ref="V18:V40" si="7">U18-W18</f>
        <v>69</v>
      </c>
      <c r="W18" s="27">
        <v>36</v>
      </c>
      <c r="X18" s="43">
        <f t="shared" si="2"/>
        <v>0.65714285714285714</v>
      </c>
      <c r="Y18" s="43">
        <f>(V6+V19+V22+V40)/(U6+U19+U22+U40)</f>
        <v>0.6959247648902821</v>
      </c>
      <c r="Z18" s="1">
        <f>SUM(V6,V19,V22,V40)</f>
        <v>222</v>
      </c>
    </row>
    <row r="19" spans="1:26" ht="19.5">
      <c r="A19" s="81"/>
      <c r="B19" s="8" t="s">
        <v>85</v>
      </c>
      <c r="C19" s="85"/>
      <c r="D19" s="9">
        <v>63</v>
      </c>
      <c r="E19" s="9">
        <f t="shared" si="6"/>
        <v>59</v>
      </c>
      <c r="F19" s="7">
        <v>4</v>
      </c>
      <c r="G19" s="42">
        <f t="shared" si="3"/>
        <v>0.93650793650793651</v>
      </c>
      <c r="H19" s="118"/>
      <c r="I19" s="77"/>
      <c r="J19" s="38" t="s">
        <v>51</v>
      </c>
      <c r="K19" s="117"/>
      <c r="L19" s="27">
        <v>30</v>
      </c>
      <c r="M19" s="27">
        <f t="shared" si="4"/>
        <v>19</v>
      </c>
      <c r="N19" s="27">
        <v>11</v>
      </c>
      <c r="O19" s="43">
        <f t="shared" si="5"/>
        <v>0.6333333333333333</v>
      </c>
      <c r="P19" s="118"/>
      <c r="Q19" s="93"/>
      <c r="R19" s="5" t="s">
        <v>191</v>
      </c>
      <c r="S19" s="37" t="s">
        <v>161</v>
      </c>
      <c r="T19" s="27" t="s">
        <v>15</v>
      </c>
      <c r="U19" s="27">
        <v>80</v>
      </c>
      <c r="V19" s="27">
        <f t="shared" si="7"/>
        <v>64</v>
      </c>
      <c r="W19" s="27">
        <v>16</v>
      </c>
      <c r="X19" s="43">
        <f t="shared" si="2"/>
        <v>0.8</v>
      </c>
      <c r="Y19" s="48" t="s">
        <v>245</v>
      </c>
      <c r="Z19" s="1">
        <f>SUM(U4,U7,U13,U28)</f>
        <v>415</v>
      </c>
    </row>
    <row r="20" spans="1:26" ht="19.5">
      <c r="A20" s="81"/>
      <c r="B20" s="8" t="s">
        <v>86</v>
      </c>
      <c r="C20" s="85"/>
      <c r="D20" s="9">
        <v>86</v>
      </c>
      <c r="E20" s="9">
        <f t="shared" si="6"/>
        <v>73</v>
      </c>
      <c r="F20" s="7">
        <v>13</v>
      </c>
      <c r="G20" s="42">
        <f t="shared" si="3"/>
        <v>0.84883720930232553</v>
      </c>
      <c r="H20" s="118"/>
      <c r="I20" s="77"/>
      <c r="J20" s="38" t="s">
        <v>52</v>
      </c>
      <c r="K20" s="117"/>
      <c r="L20" s="27">
        <v>28</v>
      </c>
      <c r="M20" s="27">
        <f t="shared" si="4"/>
        <v>16</v>
      </c>
      <c r="N20" s="27">
        <v>12</v>
      </c>
      <c r="O20" s="43">
        <f t="shared" si="5"/>
        <v>0.5714285714285714</v>
      </c>
      <c r="P20" s="118"/>
      <c r="Q20" s="93"/>
      <c r="R20" s="19" t="s">
        <v>186</v>
      </c>
      <c r="S20" s="37" t="s">
        <v>162</v>
      </c>
      <c r="T20" s="32" t="s">
        <v>14</v>
      </c>
      <c r="U20" s="27">
        <v>89</v>
      </c>
      <c r="V20" s="27">
        <f t="shared" si="7"/>
        <v>84</v>
      </c>
      <c r="W20" s="27">
        <v>5</v>
      </c>
      <c r="X20" s="43">
        <f t="shared" si="2"/>
        <v>0.9438202247191011</v>
      </c>
      <c r="Y20" s="48"/>
    </row>
    <row r="21" spans="1:26" ht="19.5">
      <c r="A21" s="81"/>
      <c r="B21" s="8" t="s">
        <v>87</v>
      </c>
      <c r="C21" s="85"/>
      <c r="D21" s="9">
        <v>50</v>
      </c>
      <c r="E21" s="9">
        <f t="shared" si="6"/>
        <v>30</v>
      </c>
      <c r="F21" s="7">
        <v>20</v>
      </c>
      <c r="G21" s="42">
        <f t="shared" si="3"/>
        <v>0.6</v>
      </c>
      <c r="H21" s="118"/>
      <c r="I21" s="77"/>
      <c r="J21" s="38" t="s">
        <v>53</v>
      </c>
      <c r="K21" s="117"/>
      <c r="L21" s="27">
        <v>59</v>
      </c>
      <c r="M21" s="27">
        <f t="shared" si="4"/>
        <v>32</v>
      </c>
      <c r="N21" s="27">
        <v>27</v>
      </c>
      <c r="O21" s="43">
        <f t="shared" si="5"/>
        <v>0.5423728813559322</v>
      </c>
      <c r="P21" s="118"/>
      <c r="Q21" s="93"/>
      <c r="R21" s="17" t="s">
        <v>192</v>
      </c>
      <c r="S21" s="37" t="s">
        <v>163</v>
      </c>
      <c r="T21" s="27" t="s">
        <v>15</v>
      </c>
      <c r="U21" s="27">
        <v>61</v>
      </c>
      <c r="V21" s="27">
        <f t="shared" si="7"/>
        <v>40</v>
      </c>
      <c r="W21" s="27">
        <v>21</v>
      </c>
      <c r="X21" s="43">
        <f t="shared" si="2"/>
        <v>0.65573770491803274</v>
      </c>
      <c r="Y21" s="48"/>
    </row>
    <row r="22" spans="1:26" ht="19.5">
      <c r="A22" s="81"/>
      <c r="B22" s="8" t="s">
        <v>88</v>
      </c>
      <c r="C22" s="85"/>
      <c r="D22" s="9">
        <v>90</v>
      </c>
      <c r="E22" s="9">
        <f t="shared" si="6"/>
        <v>63</v>
      </c>
      <c r="F22" s="7">
        <v>27</v>
      </c>
      <c r="G22" s="42">
        <f t="shared" si="3"/>
        <v>0.7</v>
      </c>
      <c r="H22" s="118"/>
      <c r="I22" s="77"/>
      <c r="J22" s="38" t="s">
        <v>54</v>
      </c>
      <c r="K22" s="117"/>
      <c r="L22" s="27">
        <v>45</v>
      </c>
      <c r="M22" s="27">
        <f t="shared" si="4"/>
        <v>19</v>
      </c>
      <c r="N22" s="27">
        <v>26</v>
      </c>
      <c r="O22" s="43">
        <f t="shared" si="5"/>
        <v>0.42222222222222222</v>
      </c>
      <c r="P22" s="118"/>
      <c r="Q22" s="93"/>
      <c r="R22" s="5" t="s">
        <v>191</v>
      </c>
      <c r="S22" s="37" t="s">
        <v>164</v>
      </c>
      <c r="T22" s="27" t="s">
        <v>15</v>
      </c>
      <c r="U22" s="27">
        <v>68</v>
      </c>
      <c r="V22" s="27">
        <f t="shared" si="7"/>
        <v>51</v>
      </c>
      <c r="W22" s="27">
        <v>17</v>
      </c>
      <c r="X22" s="43">
        <f t="shared" si="2"/>
        <v>0.75</v>
      </c>
      <c r="Y22" s="48"/>
    </row>
    <row r="23" spans="1:26" ht="19.5">
      <c r="A23" s="81"/>
      <c r="B23" s="8" t="s">
        <v>89</v>
      </c>
      <c r="C23" s="85"/>
      <c r="D23" s="9">
        <v>119</v>
      </c>
      <c r="E23" s="9">
        <f t="shared" si="6"/>
        <v>104</v>
      </c>
      <c r="F23" s="7">
        <v>15</v>
      </c>
      <c r="G23" s="42">
        <f t="shared" si="3"/>
        <v>0.87394957983193278</v>
      </c>
      <c r="H23" s="118"/>
      <c r="I23" s="122" t="s">
        <v>250</v>
      </c>
      <c r="J23" s="38" t="s">
        <v>103</v>
      </c>
      <c r="K23" s="119" t="s">
        <v>107</v>
      </c>
      <c r="L23" s="27">
        <v>16</v>
      </c>
      <c r="M23" s="27">
        <f t="shared" si="4"/>
        <v>13</v>
      </c>
      <c r="N23" s="27">
        <v>3</v>
      </c>
      <c r="O23" s="43">
        <f t="shared" si="5"/>
        <v>0.8125</v>
      </c>
      <c r="P23" s="118">
        <f>(M23+M24+M25+M26)/(L23+L24+L25+L26)</f>
        <v>0.87272727272727268</v>
      </c>
      <c r="Q23" s="93"/>
      <c r="R23" s="18" t="s">
        <v>190</v>
      </c>
      <c r="S23" s="37" t="s">
        <v>165</v>
      </c>
      <c r="T23" s="32" t="s">
        <v>14</v>
      </c>
      <c r="U23" s="27">
        <v>88</v>
      </c>
      <c r="V23" s="27">
        <f t="shared" si="7"/>
        <v>71</v>
      </c>
      <c r="W23" s="27">
        <v>17</v>
      </c>
      <c r="X23" s="43">
        <f t="shared" si="2"/>
        <v>0.80681818181818177</v>
      </c>
      <c r="Y23" s="48"/>
    </row>
    <row r="24" spans="1:26" ht="19.5">
      <c r="A24" s="81"/>
      <c r="B24" s="8" t="s">
        <v>90</v>
      </c>
      <c r="C24" s="85"/>
      <c r="D24" s="9">
        <v>36</v>
      </c>
      <c r="E24" s="9">
        <f t="shared" si="6"/>
        <v>9</v>
      </c>
      <c r="F24" s="7">
        <v>27</v>
      </c>
      <c r="G24" s="42">
        <f t="shared" si="3"/>
        <v>0.25</v>
      </c>
      <c r="H24" s="118"/>
      <c r="I24" s="77"/>
      <c r="J24" s="38" t="s">
        <v>104</v>
      </c>
      <c r="K24" s="117"/>
      <c r="L24" s="27">
        <v>19</v>
      </c>
      <c r="M24" s="27">
        <f t="shared" si="4"/>
        <v>17</v>
      </c>
      <c r="N24" s="27">
        <v>2</v>
      </c>
      <c r="O24" s="43">
        <f t="shared" si="5"/>
        <v>0.89473684210526316</v>
      </c>
      <c r="P24" s="118"/>
      <c r="Q24" s="93"/>
      <c r="R24" s="17" t="s">
        <v>192</v>
      </c>
      <c r="S24" s="37" t="s">
        <v>166</v>
      </c>
      <c r="T24" s="27" t="s">
        <v>15</v>
      </c>
      <c r="U24" s="27">
        <v>37</v>
      </c>
      <c r="V24" s="27">
        <f t="shared" si="7"/>
        <v>29</v>
      </c>
      <c r="W24" s="27">
        <v>8</v>
      </c>
      <c r="X24" s="43">
        <f t="shared" si="2"/>
        <v>0.78378378378378377</v>
      </c>
      <c r="Y24" s="48"/>
    </row>
    <row r="25" spans="1:26" ht="19.5">
      <c r="A25" s="98" t="s">
        <v>248</v>
      </c>
      <c r="B25" s="8" t="s">
        <v>57</v>
      </c>
      <c r="C25" s="85" t="s">
        <v>13</v>
      </c>
      <c r="D25" s="9">
        <v>21</v>
      </c>
      <c r="E25" s="9">
        <f t="shared" si="6"/>
        <v>17</v>
      </c>
      <c r="F25" s="7">
        <v>4</v>
      </c>
      <c r="G25" s="42">
        <f t="shared" si="3"/>
        <v>0.80952380952380953</v>
      </c>
      <c r="H25" s="118">
        <f>(E25+E26+E27+E28+E29+E30+E31+E32+E33+E34)/(D25+D26+D27+D28+D29+D30+D31+D32+D33+D34)</f>
        <v>0.43793103448275861</v>
      </c>
      <c r="I25" s="77"/>
      <c r="J25" s="38" t="s">
        <v>106</v>
      </c>
      <c r="K25" s="117"/>
      <c r="L25" s="27">
        <v>7</v>
      </c>
      <c r="M25" s="27">
        <f t="shared" si="4"/>
        <v>5</v>
      </c>
      <c r="N25" s="27">
        <v>2</v>
      </c>
      <c r="O25" s="43">
        <f t="shared" si="5"/>
        <v>0.7142857142857143</v>
      </c>
      <c r="P25" s="118"/>
      <c r="Q25" s="93"/>
      <c r="R25" s="20" t="s">
        <v>188</v>
      </c>
      <c r="S25" s="37" t="s">
        <v>167</v>
      </c>
      <c r="T25" s="27" t="s">
        <v>168</v>
      </c>
      <c r="U25" s="27">
        <v>72</v>
      </c>
      <c r="V25" s="27">
        <f t="shared" si="7"/>
        <v>59</v>
      </c>
      <c r="W25" s="27">
        <v>13</v>
      </c>
      <c r="X25" s="43">
        <f t="shared" si="2"/>
        <v>0.81944444444444442</v>
      </c>
      <c r="Y25" s="48"/>
    </row>
    <row r="26" spans="1:26" ht="19.5">
      <c r="A26" s="81"/>
      <c r="B26" s="8" t="s">
        <v>58</v>
      </c>
      <c r="C26" s="85"/>
      <c r="D26" s="9">
        <v>31</v>
      </c>
      <c r="E26" s="9">
        <f t="shared" si="6"/>
        <v>7</v>
      </c>
      <c r="F26" s="7">
        <v>24</v>
      </c>
      <c r="G26" s="42">
        <f t="shared" si="3"/>
        <v>0.22580645161290322</v>
      </c>
      <c r="H26" s="118"/>
      <c r="I26" s="77"/>
      <c r="J26" s="38" t="s">
        <v>105</v>
      </c>
      <c r="K26" s="117"/>
      <c r="L26" s="27">
        <v>13</v>
      </c>
      <c r="M26" s="27">
        <f t="shared" si="4"/>
        <v>13</v>
      </c>
      <c r="N26" s="27">
        <v>0</v>
      </c>
      <c r="O26" s="43">
        <f t="shared" si="5"/>
        <v>1</v>
      </c>
      <c r="P26" s="118"/>
      <c r="Q26" s="93"/>
      <c r="R26" s="18" t="s">
        <v>190</v>
      </c>
      <c r="S26" s="37" t="s">
        <v>169</v>
      </c>
      <c r="T26" s="32" t="s">
        <v>14</v>
      </c>
      <c r="U26" s="27">
        <v>32</v>
      </c>
      <c r="V26" s="27">
        <f t="shared" si="7"/>
        <v>21</v>
      </c>
      <c r="W26" s="27">
        <v>11</v>
      </c>
      <c r="X26" s="43">
        <f t="shared" si="2"/>
        <v>0.65625</v>
      </c>
      <c r="Y26" s="48"/>
    </row>
    <row r="27" spans="1:26" ht="19.5" customHeight="1">
      <c r="A27" s="81"/>
      <c r="B27" s="8" t="s">
        <v>59</v>
      </c>
      <c r="C27" s="85"/>
      <c r="D27" s="9">
        <v>10</v>
      </c>
      <c r="E27" s="9">
        <f t="shared" si="6"/>
        <v>9</v>
      </c>
      <c r="F27" s="7">
        <v>1</v>
      </c>
      <c r="G27" s="42">
        <f t="shared" si="3"/>
        <v>0.9</v>
      </c>
      <c r="H27" s="118"/>
      <c r="I27" s="122" t="s">
        <v>251</v>
      </c>
      <c r="J27" s="38" t="s">
        <v>43</v>
      </c>
      <c r="K27" s="117" t="s">
        <v>18</v>
      </c>
      <c r="L27" s="27">
        <v>9</v>
      </c>
      <c r="M27" s="27">
        <f t="shared" si="4"/>
        <v>9</v>
      </c>
      <c r="N27" s="27">
        <v>0</v>
      </c>
      <c r="O27" s="42">
        <f t="shared" si="5"/>
        <v>1</v>
      </c>
      <c r="P27" s="118">
        <f>(M27+M28+M29+M30+M31)/(L27+L28+L29+L30+L31)</f>
        <v>0.91095890410958902</v>
      </c>
      <c r="Q27" s="93"/>
      <c r="R27" s="19" t="s">
        <v>186</v>
      </c>
      <c r="S27" s="37" t="s">
        <v>170</v>
      </c>
      <c r="T27" s="32" t="s">
        <v>14</v>
      </c>
      <c r="U27" s="27">
        <v>81</v>
      </c>
      <c r="V27" s="27">
        <f t="shared" si="7"/>
        <v>78</v>
      </c>
      <c r="W27" s="27">
        <v>3</v>
      </c>
      <c r="X27" s="43">
        <f t="shared" si="2"/>
        <v>0.96296296296296291</v>
      </c>
      <c r="Y27" s="48"/>
    </row>
    <row r="28" spans="1:26" ht="19.5" customHeight="1">
      <c r="A28" s="81"/>
      <c r="B28" s="8" t="s">
        <v>60</v>
      </c>
      <c r="C28" s="85"/>
      <c r="D28" s="9">
        <v>11</v>
      </c>
      <c r="E28" s="9">
        <f t="shared" si="6"/>
        <v>10</v>
      </c>
      <c r="F28" s="7">
        <v>1</v>
      </c>
      <c r="G28" s="42">
        <f t="shared" si="3"/>
        <v>0.90909090909090906</v>
      </c>
      <c r="H28" s="118"/>
      <c r="I28" s="77"/>
      <c r="J28" s="38" t="s">
        <v>44</v>
      </c>
      <c r="K28" s="117"/>
      <c r="L28" s="27">
        <v>40</v>
      </c>
      <c r="M28" s="27">
        <f t="shared" si="4"/>
        <v>36</v>
      </c>
      <c r="N28" s="27">
        <v>4</v>
      </c>
      <c r="O28" s="42">
        <f t="shared" si="5"/>
        <v>0.9</v>
      </c>
      <c r="P28" s="118"/>
      <c r="Q28" s="93"/>
      <c r="R28" s="14"/>
      <c r="S28" s="39" t="s">
        <v>211</v>
      </c>
      <c r="T28" s="40" t="s">
        <v>145</v>
      </c>
      <c r="U28" s="28">
        <v>119</v>
      </c>
      <c r="V28" s="40">
        <f t="shared" si="7"/>
        <v>0</v>
      </c>
      <c r="W28" s="28">
        <v>119</v>
      </c>
      <c r="X28" s="47">
        <f t="shared" si="2"/>
        <v>0</v>
      </c>
      <c r="Y28" s="48"/>
    </row>
    <row r="29" spans="1:26" ht="19.5" customHeight="1">
      <c r="A29" s="81"/>
      <c r="B29" s="8" t="s">
        <v>61</v>
      </c>
      <c r="C29" s="85"/>
      <c r="D29" s="9">
        <v>35</v>
      </c>
      <c r="E29" s="9">
        <f t="shared" si="6"/>
        <v>31</v>
      </c>
      <c r="F29" s="7">
        <v>4</v>
      </c>
      <c r="G29" s="42">
        <f t="shared" si="3"/>
        <v>0.88571428571428568</v>
      </c>
      <c r="H29" s="118"/>
      <c r="I29" s="77"/>
      <c r="J29" s="38" t="s">
        <v>45</v>
      </c>
      <c r="K29" s="117"/>
      <c r="L29" s="27">
        <v>18</v>
      </c>
      <c r="M29" s="27">
        <f t="shared" si="4"/>
        <v>14</v>
      </c>
      <c r="N29" s="27">
        <v>4</v>
      </c>
      <c r="O29" s="42">
        <f t="shared" si="5"/>
        <v>0.77777777777777779</v>
      </c>
      <c r="P29" s="118"/>
      <c r="Q29" s="93"/>
      <c r="R29" s="18" t="s">
        <v>190</v>
      </c>
      <c r="S29" s="37" t="s">
        <v>171</v>
      </c>
      <c r="T29" s="32" t="s">
        <v>14</v>
      </c>
      <c r="U29" s="27">
        <v>80</v>
      </c>
      <c r="V29" s="27">
        <f t="shared" si="7"/>
        <v>25</v>
      </c>
      <c r="W29" s="27">
        <v>55</v>
      </c>
      <c r="X29" s="43">
        <f t="shared" si="2"/>
        <v>0.3125</v>
      </c>
      <c r="Y29" s="48"/>
    </row>
    <row r="30" spans="1:26" ht="19.5" customHeight="1">
      <c r="A30" s="81"/>
      <c r="B30" s="8" t="s">
        <v>62</v>
      </c>
      <c r="C30" s="85"/>
      <c r="D30" s="9">
        <v>13</v>
      </c>
      <c r="E30" s="9">
        <f t="shared" si="6"/>
        <v>11</v>
      </c>
      <c r="F30" s="7">
        <v>2</v>
      </c>
      <c r="G30" s="42">
        <f t="shared" si="3"/>
        <v>0.84615384615384615</v>
      </c>
      <c r="H30" s="118"/>
      <c r="I30" s="77"/>
      <c r="J30" s="38" t="s">
        <v>46</v>
      </c>
      <c r="K30" s="117"/>
      <c r="L30" s="27">
        <v>53</v>
      </c>
      <c r="M30" s="27">
        <f t="shared" si="4"/>
        <v>51</v>
      </c>
      <c r="N30" s="27">
        <v>2</v>
      </c>
      <c r="O30" s="42">
        <f t="shared" si="5"/>
        <v>0.96226415094339623</v>
      </c>
      <c r="P30" s="118"/>
      <c r="Q30" s="93"/>
      <c r="R30" s="20" t="s">
        <v>188</v>
      </c>
      <c r="S30" s="37" t="s">
        <v>172</v>
      </c>
      <c r="T30" s="27" t="s">
        <v>168</v>
      </c>
      <c r="U30" s="27">
        <v>57</v>
      </c>
      <c r="V30" s="27">
        <f t="shared" si="7"/>
        <v>41</v>
      </c>
      <c r="W30" s="27">
        <v>16</v>
      </c>
      <c r="X30" s="43">
        <f t="shared" si="2"/>
        <v>0.7192982456140351</v>
      </c>
      <c r="Y30" s="48"/>
    </row>
    <row r="31" spans="1:26" ht="19.5" customHeight="1">
      <c r="A31" s="81"/>
      <c r="B31" s="8" t="s">
        <v>63</v>
      </c>
      <c r="C31" s="85"/>
      <c r="D31" s="9">
        <v>53</v>
      </c>
      <c r="E31" s="9">
        <f t="shared" si="6"/>
        <v>4</v>
      </c>
      <c r="F31" s="7">
        <v>49</v>
      </c>
      <c r="G31" s="42">
        <f t="shared" si="3"/>
        <v>7.5471698113207544E-2</v>
      </c>
      <c r="H31" s="118"/>
      <c r="I31" s="77"/>
      <c r="J31" s="38" t="s">
        <v>47</v>
      </c>
      <c r="K31" s="117"/>
      <c r="L31" s="27">
        <v>26</v>
      </c>
      <c r="M31" s="27">
        <f t="shared" si="4"/>
        <v>23</v>
      </c>
      <c r="N31" s="27">
        <v>3</v>
      </c>
      <c r="O31" s="42">
        <f t="shared" si="5"/>
        <v>0.88461538461538458</v>
      </c>
      <c r="P31" s="118"/>
      <c r="Q31" s="93"/>
      <c r="R31" s="17" t="s">
        <v>192</v>
      </c>
      <c r="S31" s="37" t="s">
        <v>173</v>
      </c>
      <c r="T31" s="27" t="s">
        <v>15</v>
      </c>
      <c r="U31" s="27">
        <v>57</v>
      </c>
      <c r="V31" s="27">
        <f t="shared" si="7"/>
        <v>46</v>
      </c>
      <c r="W31" s="27">
        <v>11</v>
      </c>
      <c r="X31" s="43">
        <f t="shared" si="2"/>
        <v>0.80701754385964908</v>
      </c>
      <c r="Y31" s="48"/>
    </row>
    <row r="32" spans="1:26" ht="19.5" customHeight="1">
      <c r="A32" s="81"/>
      <c r="B32" s="8" t="s">
        <v>64</v>
      </c>
      <c r="C32" s="85"/>
      <c r="D32" s="9">
        <v>79</v>
      </c>
      <c r="E32" s="9">
        <f t="shared" si="6"/>
        <v>7</v>
      </c>
      <c r="F32" s="7">
        <v>72</v>
      </c>
      <c r="G32" s="42">
        <f t="shared" si="3"/>
        <v>8.8607594936708861E-2</v>
      </c>
      <c r="H32" s="118"/>
      <c r="I32" s="122" t="s">
        <v>235</v>
      </c>
      <c r="J32" s="38" t="s">
        <v>75</v>
      </c>
      <c r="K32" s="117" t="s">
        <v>16</v>
      </c>
      <c r="L32" s="27">
        <v>55</v>
      </c>
      <c r="M32" s="27">
        <f t="shared" si="4"/>
        <v>51</v>
      </c>
      <c r="N32" s="27">
        <v>4</v>
      </c>
      <c r="O32" s="42">
        <f t="shared" si="5"/>
        <v>0.92727272727272725</v>
      </c>
      <c r="P32" s="118">
        <f>(M32+M33+M34+M35+M36+M37+M38)/(L32+L33+L34+L35+L36+L37+L38)</f>
        <v>0.81408450704225355</v>
      </c>
      <c r="Q32" s="93"/>
      <c r="R32" s="19" t="s">
        <v>186</v>
      </c>
      <c r="S32" s="37" t="s">
        <v>174</v>
      </c>
      <c r="T32" s="32" t="s">
        <v>14</v>
      </c>
      <c r="U32" s="27">
        <v>60</v>
      </c>
      <c r="V32" s="27">
        <f t="shared" si="7"/>
        <v>52</v>
      </c>
      <c r="W32" s="27">
        <v>8</v>
      </c>
      <c r="X32" s="43">
        <f t="shared" si="2"/>
        <v>0.8666666666666667</v>
      </c>
      <c r="Y32" s="48"/>
    </row>
    <row r="33" spans="1:25" ht="19.5" customHeight="1">
      <c r="A33" s="81"/>
      <c r="B33" s="8" t="s">
        <v>65</v>
      </c>
      <c r="C33" s="85"/>
      <c r="D33" s="9">
        <v>26</v>
      </c>
      <c r="E33" s="9">
        <f t="shared" si="6"/>
        <v>22</v>
      </c>
      <c r="F33" s="7">
        <v>4</v>
      </c>
      <c r="G33" s="42">
        <f t="shared" si="3"/>
        <v>0.84615384615384615</v>
      </c>
      <c r="H33" s="118"/>
      <c r="I33" s="77"/>
      <c r="J33" s="38" t="s">
        <v>76</v>
      </c>
      <c r="K33" s="117"/>
      <c r="L33" s="27">
        <v>8</v>
      </c>
      <c r="M33" s="27">
        <f t="shared" si="4"/>
        <v>8</v>
      </c>
      <c r="N33" s="27">
        <v>0</v>
      </c>
      <c r="O33" s="42">
        <f t="shared" si="5"/>
        <v>1</v>
      </c>
      <c r="P33" s="118"/>
      <c r="Q33" s="93"/>
      <c r="R33" s="17" t="s">
        <v>192</v>
      </c>
      <c r="S33" s="37" t="s">
        <v>175</v>
      </c>
      <c r="T33" s="27" t="s">
        <v>15</v>
      </c>
      <c r="U33" s="27">
        <v>104</v>
      </c>
      <c r="V33" s="27">
        <f t="shared" si="7"/>
        <v>85</v>
      </c>
      <c r="W33" s="27">
        <v>19</v>
      </c>
      <c r="X33" s="43">
        <f t="shared" si="2"/>
        <v>0.81730769230769229</v>
      </c>
      <c r="Y33" s="48"/>
    </row>
    <row r="34" spans="1:25" ht="19.5" customHeight="1">
      <c r="A34" s="81"/>
      <c r="B34" s="8" t="s">
        <v>66</v>
      </c>
      <c r="C34" s="85"/>
      <c r="D34" s="9">
        <v>11</v>
      </c>
      <c r="E34" s="9">
        <f t="shared" si="6"/>
        <v>9</v>
      </c>
      <c r="F34" s="7">
        <v>2</v>
      </c>
      <c r="G34" s="42">
        <f t="shared" si="3"/>
        <v>0.81818181818181823</v>
      </c>
      <c r="H34" s="118"/>
      <c r="I34" s="77"/>
      <c r="J34" s="38" t="s">
        <v>77</v>
      </c>
      <c r="K34" s="117"/>
      <c r="L34" s="27">
        <v>46</v>
      </c>
      <c r="M34" s="27">
        <f t="shared" si="4"/>
        <v>30</v>
      </c>
      <c r="N34" s="27">
        <v>16</v>
      </c>
      <c r="O34" s="42">
        <f t="shared" si="5"/>
        <v>0.65217391304347827</v>
      </c>
      <c r="P34" s="118"/>
      <c r="Q34" s="93"/>
      <c r="R34" s="16" t="s">
        <v>189</v>
      </c>
      <c r="S34" s="37" t="s">
        <v>176</v>
      </c>
      <c r="T34" s="27" t="s">
        <v>19</v>
      </c>
      <c r="U34" s="27">
        <v>128</v>
      </c>
      <c r="V34" s="27">
        <f t="shared" si="7"/>
        <v>120</v>
      </c>
      <c r="W34" s="27">
        <v>8</v>
      </c>
      <c r="X34" s="43">
        <f t="shared" si="2"/>
        <v>0.9375</v>
      </c>
      <c r="Y34" s="48"/>
    </row>
    <row r="35" spans="1:25" ht="19.5" customHeight="1">
      <c r="A35" s="98" t="s">
        <v>253</v>
      </c>
      <c r="B35" s="8" t="s">
        <v>122</v>
      </c>
      <c r="C35" s="85" t="s">
        <v>18</v>
      </c>
      <c r="D35" s="9">
        <v>107</v>
      </c>
      <c r="E35" s="9">
        <f t="shared" si="6"/>
        <v>103</v>
      </c>
      <c r="F35" s="7">
        <v>4</v>
      </c>
      <c r="G35" s="42">
        <f t="shared" si="3"/>
        <v>0.96261682242990654</v>
      </c>
      <c r="H35" s="118">
        <f>(E35+E36+E37+E38+E39+E40+E41+E42+E43+E44+E45+E46+E47)/(D35+D36+D37+D38+D39+D40+D41+D42+D43+D44+D45+D46+D47)</f>
        <v>0.87628865979381443</v>
      </c>
      <c r="I35" s="77"/>
      <c r="J35" s="38" t="s">
        <v>78</v>
      </c>
      <c r="K35" s="117"/>
      <c r="L35" s="27">
        <v>56</v>
      </c>
      <c r="M35" s="27">
        <f t="shared" si="4"/>
        <v>45</v>
      </c>
      <c r="N35" s="27">
        <v>11</v>
      </c>
      <c r="O35" s="42">
        <f t="shared" si="5"/>
        <v>0.8035714285714286</v>
      </c>
      <c r="P35" s="118"/>
      <c r="Q35" s="93"/>
      <c r="R35" s="16" t="s">
        <v>189</v>
      </c>
      <c r="S35" s="37" t="s">
        <v>177</v>
      </c>
      <c r="T35" s="27" t="s">
        <v>19</v>
      </c>
      <c r="U35" s="27">
        <v>109</v>
      </c>
      <c r="V35" s="27">
        <f t="shared" si="7"/>
        <v>98</v>
      </c>
      <c r="W35" s="27">
        <v>11</v>
      </c>
      <c r="X35" s="43">
        <f t="shared" si="2"/>
        <v>0.8990825688073395</v>
      </c>
      <c r="Y35" s="48"/>
    </row>
    <row r="36" spans="1:25" ht="19.5" customHeight="1">
      <c r="A36" s="81"/>
      <c r="B36" s="8" t="s">
        <v>123</v>
      </c>
      <c r="C36" s="85"/>
      <c r="D36" s="9">
        <v>19</v>
      </c>
      <c r="E36" s="9">
        <f t="shared" si="6"/>
        <v>17</v>
      </c>
      <c r="F36" s="7">
        <v>2</v>
      </c>
      <c r="G36" s="42">
        <f t="shared" si="3"/>
        <v>0.89473684210526316</v>
      </c>
      <c r="H36" s="118"/>
      <c r="I36" s="77"/>
      <c r="J36" s="38" t="s">
        <v>79</v>
      </c>
      <c r="K36" s="117"/>
      <c r="L36" s="27">
        <v>109</v>
      </c>
      <c r="M36" s="27">
        <f t="shared" si="4"/>
        <v>91</v>
      </c>
      <c r="N36" s="27">
        <v>18</v>
      </c>
      <c r="O36" s="42">
        <f t="shared" si="5"/>
        <v>0.83486238532110091</v>
      </c>
      <c r="P36" s="118"/>
      <c r="Q36" s="93"/>
      <c r="R36" s="18" t="s">
        <v>190</v>
      </c>
      <c r="S36" s="37" t="s">
        <v>178</v>
      </c>
      <c r="T36" s="32" t="s">
        <v>14</v>
      </c>
      <c r="U36" s="27">
        <v>56</v>
      </c>
      <c r="V36" s="27">
        <f t="shared" si="7"/>
        <v>33</v>
      </c>
      <c r="W36" s="27">
        <v>23</v>
      </c>
      <c r="X36" s="43">
        <f t="shared" si="2"/>
        <v>0.5892857142857143</v>
      </c>
      <c r="Y36" s="48"/>
    </row>
    <row r="37" spans="1:25" ht="19.5" customHeight="1">
      <c r="A37" s="81"/>
      <c r="B37" s="8" t="s">
        <v>124</v>
      </c>
      <c r="C37" s="85"/>
      <c r="D37" s="9">
        <v>61</v>
      </c>
      <c r="E37" s="9">
        <f t="shared" si="6"/>
        <v>47</v>
      </c>
      <c r="F37" s="7">
        <v>14</v>
      </c>
      <c r="G37" s="42">
        <f t="shared" si="3"/>
        <v>0.77049180327868849</v>
      </c>
      <c r="H37" s="118"/>
      <c r="I37" s="77"/>
      <c r="J37" s="38" t="s">
        <v>80</v>
      </c>
      <c r="K37" s="117"/>
      <c r="L37" s="27">
        <v>30</v>
      </c>
      <c r="M37" s="27">
        <f t="shared" si="4"/>
        <v>26</v>
      </c>
      <c r="N37" s="27">
        <v>4</v>
      </c>
      <c r="O37" s="42">
        <f t="shared" si="5"/>
        <v>0.8666666666666667</v>
      </c>
      <c r="P37" s="118"/>
      <c r="Q37" s="93"/>
      <c r="R37" s="20" t="s">
        <v>188</v>
      </c>
      <c r="S37" s="37" t="s">
        <v>179</v>
      </c>
      <c r="T37" s="27" t="s">
        <v>168</v>
      </c>
      <c r="U37" s="27">
        <v>85</v>
      </c>
      <c r="V37" s="27">
        <f t="shared" si="7"/>
        <v>68</v>
      </c>
      <c r="W37" s="27">
        <v>17</v>
      </c>
      <c r="X37" s="43">
        <f t="shared" si="2"/>
        <v>0.8</v>
      </c>
      <c r="Y37" s="48"/>
    </row>
    <row r="38" spans="1:25" ht="19.5" customHeight="1">
      <c r="A38" s="81"/>
      <c r="B38" s="8" t="s">
        <v>125</v>
      </c>
      <c r="C38" s="85"/>
      <c r="D38" s="9">
        <v>37</v>
      </c>
      <c r="E38" s="9">
        <f t="shared" si="6"/>
        <v>33</v>
      </c>
      <c r="F38" s="7">
        <v>4</v>
      </c>
      <c r="G38" s="42">
        <f t="shared" si="3"/>
        <v>0.89189189189189189</v>
      </c>
      <c r="H38" s="118"/>
      <c r="I38" s="77"/>
      <c r="J38" s="38" t="s">
        <v>81</v>
      </c>
      <c r="K38" s="117"/>
      <c r="L38" s="27">
        <v>51</v>
      </c>
      <c r="M38" s="27">
        <f t="shared" si="4"/>
        <v>38</v>
      </c>
      <c r="N38" s="27">
        <v>13</v>
      </c>
      <c r="O38" s="42">
        <f t="shared" si="5"/>
        <v>0.74509803921568629</v>
      </c>
      <c r="P38" s="118"/>
      <c r="Q38" s="93"/>
      <c r="R38" s="20" t="s">
        <v>188</v>
      </c>
      <c r="S38" s="37" t="s">
        <v>180</v>
      </c>
      <c r="T38" s="27" t="s">
        <v>168</v>
      </c>
      <c r="U38" s="27">
        <v>85</v>
      </c>
      <c r="V38" s="27">
        <f t="shared" si="7"/>
        <v>77</v>
      </c>
      <c r="W38" s="27">
        <v>8</v>
      </c>
      <c r="X38" s="43">
        <f t="shared" si="2"/>
        <v>0.90588235294117647</v>
      </c>
      <c r="Y38" s="48"/>
    </row>
    <row r="39" spans="1:25" ht="19.5" customHeight="1">
      <c r="A39" s="81"/>
      <c r="B39" s="8" t="s">
        <v>126</v>
      </c>
      <c r="C39" s="85"/>
      <c r="D39" s="9">
        <v>39</v>
      </c>
      <c r="E39" s="9">
        <f t="shared" si="6"/>
        <v>36</v>
      </c>
      <c r="F39" s="7">
        <v>3</v>
      </c>
      <c r="G39" s="42">
        <f t="shared" si="3"/>
        <v>0.92307692307692313</v>
      </c>
      <c r="H39" s="118"/>
      <c r="I39" s="122" t="s">
        <v>236</v>
      </c>
      <c r="J39" s="38" t="s">
        <v>137</v>
      </c>
      <c r="K39" s="119" t="s">
        <v>228</v>
      </c>
      <c r="L39" s="27">
        <v>24</v>
      </c>
      <c r="M39" s="27">
        <f t="shared" si="4"/>
        <v>1</v>
      </c>
      <c r="N39" s="27">
        <v>23</v>
      </c>
      <c r="O39" s="42">
        <f t="shared" si="5"/>
        <v>4.1666666666666664E-2</v>
      </c>
      <c r="P39" s="118">
        <f>(M39+M40+M41+M42+M43)/(L39+L40+L41+L42+L43)</f>
        <v>8.9743589743589744E-2</v>
      </c>
      <c r="Q39" s="93"/>
      <c r="R39" s="16" t="s">
        <v>189</v>
      </c>
      <c r="S39" s="37" t="s">
        <v>181</v>
      </c>
      <c r="T39" s="27" t="s">
        <v>19</v>
      </c>
      <c r="U39" s="27">
        <v>42</v>
      </c>
      <c r="V39" s="27">
        <f t="shared" si="7"/>
        <v>42</v>
      </c>
      <c r="W39" s="27">
        <v>0</v>
      </c>
      <c r="X39" s="43">
        <f t="shared" si="2"/>
        <v>1</v>
      </c>
      <c r="Y39" s="48"/>
    </row>
    <row r="40" spans="1:25" ht="19.5" customHeight="1">
      <c r="A40" s="81"/>
      <c r="B40" s="8" t="s">
        <v>127</v>
      </c>
      <c r="C40" s="85"/>
      <c r="D40" s="9">
        <v>64</v>
      </c>
      <c r="E40" s="9">
        <f t="shared" si="6"/>
        <v>61</v>
      </c>
      <c r="F40" s="7">
        <v>3</v>
      </c>
      <c r="G40" s="42">
        <f t="shared" si="3"/>
        <v>0.953125</v>
      </c>
      <c r="H40" s="118"/>
      <c r="I40" s="77"/>
      <c r="J40" s="38" t="s">
        <v>61</v>
      </c>
      <c r="K40" s="117"/>
      <c r="L40" s="27">
        <v>18</v>
      </c>
      <c r="M40" s="27">
        <f t="shared" si="4"/>
        <v>1</v>
      </c>
      <c r="N40" s="27">
        <v>17</v>
      </c>
      <c r="O40" s="42">
        <f t="shared" si="5"/>
        <v>5.5555555555555552E-2</v>
      </c>
      <c r="P40" s="118"/>
      <c r="Q40" s="94"/>
      <c r="R40" s="5" t="s">
        <v>191</v>
      </c>
      <c r="S40" s="37" t="s">
        <v>182</v>
      </c>
      <c r="T40" s="27" t="s">
        <v>15</v>
      </c>
      <c r="U40" s="27">
        <v>59</v>
      </c>
      <c r="V40" s="27">
        <f t="shared" si="7"/>
        <v>35</v>
      </c>
      <c r="W40" s="27">
        <v>24</v>
      </c>
      <c r="X40" s="43">
        <f t="shared" si="2"/>
        <v>0.59322033898305082</v>
      </c>
      <c r="Y40" s="48"/>
    </row>
    <row r="41" spans="1:25" ht="19.5" customHeight="1">
      <c r="A41" s="81"/>
      <c r="B41" s="8" t="s">
        <v>128</v>
      </c>
      <c r="C41" s="85"/>
      <c r="D41" s="9">
        <v>39</v>
      </c>
      <c r="E41" s="9">
        <f t="shared" si="6"/>
        <v>35</v>
      </c>
      <c r="F41" s="7">
        <v>4</v>
      </c>
      <c r="G41" s="42">
        <f t="shared" si="3"/>
        <v>0.89743589743589747</v>
      </c>
      <c r="H41" s="118"/>
      <c r="I41" s="77"/>
      <c r="J41" s="38" t="s">
        <v>138</v>
      </c>
      <c r="K41" s="117"/>
      <c r="L41" s="27">
        <v>71</v>
      </c>
      <c r="M41" s="27">
        <f t="shared" si="4"/>
        <v>11</v>
      </c>
      <c r="N41" s="27">
        <v>60</v>
      </c>
      <c r="O41" s="42">
        <f t="shared" si="5"/>
        <v>0.15492957746478872</v>
      </c>
      <c r="P41" s="118"/>
      <c r="Q41" s="85" t="s">
        <v>8</v>
      </c>
      <c r="R41" s="85"/>
      <c r="S41" s="85"/>
      <c r="T41" s="85"/>
      <c r="U41" s="2">
        <f>SUM(U3:U40)</f>
        <v>2913</v>
      </c>
      <c r="V41" s="2">
        <f t="shared" ref="V41:W41" si="8">SUM(V3:V40)</f>
        <v>1968</v>
      </c>
      <c r="W41" s="2">
        <f t="shared" si="8"/>
        <v>945</v>
      </c>
      <c r="X41" s="2"/>
      <c r="Y41" s="2"/>
    </row>
    <row r="42" spans="1:25" ht="19.5" customHeight="1">
      <c r="A42" s="81"/>
      <c r="B42" s="8" t="s">
        <v>129</v>
      </c>
      <c r="C42" s="85"/>
      <c r="D42" s="9">
        <v>48</v>
      </c>
      <c r="E42" s="9">
        <f t="shared" si="6"/>
        <v>37</v>
      </c>
      <c r="F42" s="9">
        <v>11</v>
      </c>
      <c r="G42" s="42">
        <f t="shared" si="3"/>
        <v>0.77083333333333337</v>
      </c>
      <c r="H42" s="118"/>
      <c r="I42" s="77"/>
      <c r="J42" s="38" t="s">
        <v>139</v>
      </c>
      <c r="K42" s="117"/>
      <c r="L42" s="27">
        <v>21</v>
      </c>
      <c r="M42" s="27">
        <f t="shared" si="4"/>
        <v>0</v>
      </c>
      <c r="N42" s="27">
        <v>21</v>
      </c>
      <c r="O42" s="42">
        <f t="shared" si="5"/>
        <v>0</v>
      </c>
      <c r="P42" s="118"/>
    </row>
    <row r="43" spans="1:25" ht="19.5" customHeight="1">
      <c r="A43" s="81"/>
      <c r="B43" s="8" t="s">
        <v>130</v>
      </c>
      <c r="C43" s="85"/>
      <c r="D43" s="9">
        <v>13</v>
      </c>
      <c r="E43" s="9">
        <f t="shared" si="6"/>
        <v>11</v>
      </c>
      <c r="F43" s="9">
        <v>2</v>
      </c>
      <c r="G43" s="42">
        <f t="shared" si="3"/>
        <v>0.84615384615384615</v>
      </c>
      <c r="H43" s="118"/>
      <c r="I43" s="77"/>
      <c r="J43" s="38" t="s">
        <v>140</v>
      </c>
      <c r="K43" s="117"/>
      <c r="L43" s="27">
        <v>22</v>
      </c>
      <c r="M43" s="27">
        <f t="shared" si="4"/>
        <v>1</v>
      </c>
      <c r="N43" s="27">
        <v>21</v>
      </c>
      <c r="O43" s="42">
        <f t="shared" si="5"/>
        <v>4.5454545454545456E-2</v>
      </c>
      <c r="P43" s="118"/>
      <c r="Q43" s="77" t="s">
        <v>183</v>
      </c>
      <c r="R43" s="77"/>
      <c r="S43" s="77" t="s">
        <v>184</v>
      </c>
      <c r="T43" s="77"/>
      <c r="U43" s="77" t="s">
        <v>185</v>
      </c>
      <c r="V43" s="77"/>
      <c r="W43" s="81" t="s">
        <v>204</v>
      </c>
      <c r="X43" s="81"/>
      <c r="Y43" s="81"/>
    </row>
    <row r="44" spans="1:25" ht="19.5" customHeight="1">
      <c r="A44" s="81"/>
      <c r="B44" s="8" t="s">
        <v>131</v>
      </c>
      <c r="C44" s="85"/>
      <c r="D44" s="9">
        <v>6</v>
      </c>
      <c r="E44" s="9">
        <f t="shared" si="6"/>
        <v>6</v>
      </c>
      <c r="F44" s="9">
        <v>0</v>
      </c>
      <c r="G44" s="42">
        <f t="shared" si="3"/>
        <v>1</v>
      </c>
      <c r="H44" s="118"/>
      <c r="I44" s="122" t="s">
        <v>252</v>
      </c>
      <c r="J44" s="38" t="s">
        <v>93</v>
      </c>
      <c r="K44" s="117" t="s">
        <v>16</v>
      </c>
      <c r="L44" s="27">
        <v>57</v>
      </c>
      <c r="M44" s="27">
        <f t="shared" si="4"/>
        <v>47</v>
      </c>
      <c r="N44" s="27">
        <v>10</v>
      </c>
      <c r="O44" s="42">
        <f t="shared" si="5"/>
        <v>0.82456140350877194</v>
      </c>
      <c r="P44" s="118">
        <f>(M44+M45+M46+M47+M48+M49)/(L44+L45+L46+L47+L48+L49)</f>
        <v>0.80935251798561147</v>
      </c>
      <c r="Q44" s="77"/>
      <c r="R44" s="77"/>
      <c r="S44" s="77"/>
      <c r="T44" s="77"/>
      <c r="U44" s="77"/>
      <c r="V44" s="77"/>
      <c r="W44" s="81"/>
      <c r="X44" s="81"/>
      <c r="Y44" s="81"/>
    </row>
    <row r="45" spans="1:25" ht="26.25" customHeight="1">
      <c r="A45" s="81"/>
      <c r="B45" s="8" t="s">
        <v>132</v>
      </c>
      <c r="C45" s="85"/>
      <c r="D45" s="9">
        <v>29</v>
      </c>
      <c r="E45" s="9">
        <f t="shared" si="6"/>
        <v>22</v>
      </c>
      <c r="F45" s="9">
        <v>7</v>
      </c>
      <c r="G45" s="42">
        <f t="shared" si="3"/>
        <v>0.75862068965517238</v>
      </c>
      <c r="H45" s="118"/>
      <c r="I45" s="77"/>
      <c r="J45" s="38" t="s">
        <v>94</v>
      </c>
      <c r="K45" s="117"/>
      <c r="L45" s="27">
        <v>36</v>
      </c>
      <c r="M45" s="27">
        <f t="shared" si="4"/>
        <v>31</v>
      </c>
      <c r="N45" s="27">
        <v>5</v>
      </c>
      <c r="O45" s="42">
        <f t="shared" si="5"/>
        <v>0.86111111111111116</v>
      </c>
      <c r="P45" s="118"/>
      <c r="Q45" s="75">
        <f>D50+L50+U41</f>
        <v>7047</v>
      </c>
      <c r="R45" s="76"/>
      <c r="S45" s="75">
        <f>E50+M50+V41</f>
        <v>4708</v>
      </c>
      <c r="T45" s="76"/>
      <c r="U45" s="108">
        <f>S45/Q45</f>
        <v>0.66808571023130414</v>
      </c>
      <c r="V45" s="109"/>
      <c r="W45" s="78"/>
      <c r="X45" s="79"/>
      <c r="Y45" s="80"/>
    </row>
    <row r="46" spans="1:25" ht="24.75" customHeight="1">
      <c r="A46" s="81"/>
      <c r="B46" s="8" t="s">
        <v>133</v>
      </c>
      <c r="C46" s="85"/>
      <c r="D46" s="9">
        <v>24</v>
      </c>
      <c r="E46" s="9">
        <f t="shared" si="6"/>
        <v>19</v>
      </c>
      <c r="F46" s="9">
        <v>5</v>
      </c>
      <c r="G46" s="42">
        <f t="shared" si="3"/>
        <v>0.79166666666666663</v>
      </c>
      <c r="H46" s="118"/>
      <c r="I46" s="77"/>
      <c r="J46" s="38" t="s">
        <v>95</v>
      </c>
      <c r="K46" s="117"/>
      <c r="L46" s="27">
        <v>28</v>
      </c>
      <c r="M46" s="27">
        <f t="shared" si="4"/>
        <v>25</v>
      </c>
      <c r="N46" s="27">
        <v>3</v>
      </c>
      <c r="O46" s="42">
        <f t="shared" si="5"/>
        <v>0.8928571428571429</v>
      </c>
      <c r="P46" s="118"/>
      <c r="Q46" s="75" t="s">
        <v>183</v>
      </c>
      <c r="R46" s="76"/>
      <c r="S46" s="75" t="s">
        <v>184</v>
      </c>
      <c r="T46" s="76"/>
      <c r="U46" s="75" t="s">
        <v>185</v>
      </c>
      <c r="V46" s="76"/>
      <c r="W46" s="78" t="s">
        <v>209</v>
      </c>
      <c r="X46" s="79"/>
      <c r="Y46" s="80"/>
    </row>
    <row r="47" spans="1:25" ht="19.5" customHeight="1">
      <c r="A47" s="81"/>
      <c r="B47" s="8" t="s">
        <v>134</v>
      </c>
      <c r="C47" s="85"/>
      <c r="D47" s="9">
        <v>96</v>
      </c>
      <c r="E47" s="9">
        <f t="shared" si="6"/>
        <v>83</v>
      </c>
      <c r="F47" s="9">
        <v>13</v>
      </c>
      <c r="G47" s="42">
        <f t="shared" si="3"/>
        <v>0.86458333333333337</v>
      </c>
      <c r="H47" s="118"/>
      <c r="I47" s="77"/>
      <c r="J47" s="38" t="s">
        <v>96</v>
      </c>
      <c r="K47" s="117"/>
      <c r="L47" s="27">
        <v>97</v>
      </c>
      <c r="M47" s="27">
        <f t="shared" si="4"/>
        <v>72</v>
      </c>
      <c r="N47" s="27">
        <v>25</v>
      </c>
      <c r="O47" s="42">
        <f t="shared" si="5"/>
        <v>0.74226804123711343</v>
      </c>
      <c r="P47" s="118"/>
      <c r="Q47" s="81">
        <f>D50+L50+U41-D48-D49-U4-U7-U13-U28</f>
        <v>6425</v>
      </c>
      <c r="R47" s="81"/>
      <c r="S47" s="77">
        <f>E50+M50+V41</f>
        <v>4708</v>
      </c>
      <c r="T47" s="77"/>
      <c r="U47" s="110">
        <f>S47/Q47</f>
        <v>0.73276264591439688</v>
      </c>
      <c r="V47" s="111"/>
      <c r="W47" s="72" t="s">
        <v>213</v>
      </c>
      <c r="X47" s="72"/>
      <c r="Y47" s="72"/>
    </row>
    <row r="48" spans="1:25" ht="19.5" customHeight="1">
      <c r="A48" s="87" t="s">
        <v>3</v>
      </c>
      <c r="B48" s="88"/>
      <c r="C48" s="89"/>
      <c r="D48" s="41">
        <v>151</v>
      </c>
      <c r="E48" s="41">
        <f t="shared" si="6"/>
        <v>0</v>
      </c>
      <c r="F48" s="41">
        <v>151</v>
      </c>
      <c r="G48" s="46">
        <f t="shared" si="3"/>
        <v>0</v>
      </c>
      <c r="H48" s="26">
        <v>0</v>
      </c>
      <c r="I48" s="77"/>
      <c r="J48" s="38" t="s">
        <v>97</v>
      </c>
      <c r="K48" s="117"/>
      <c r="L48" s="27">
        <v>35</v>
      </c>
      <c r="M48" s="27">
        <f t="shared" si="4"/>
        <v>27</v>
      </c>
      <c r="N48" s="27">
        <v>8</v>
      </c>
      <c r="O48" s="42">
        <f t="shared" si="5"/>
        <v>0.77142857142857146</v>
      </c>
      <c r="P48" s="118"/>
      <c r="Q48" s="81"/>
      <c r="R48" s="81"/>
      <c r="S48" s="77"/>
      <c r="T48" s="77"/>
      <c r="U48" s="112"/>
      <c r="V48" s="113"/>
      <c r="W48" s="72"/>
      <c r="X48" s="72"/>
      <c r="Y48" s="72"/>
    </row>
    <row r="49" spans="1:25" ht="19.5" customHeight="1">
      <c r="A49" s="87" t="s">
        <v>5</v>
      </c>
      <c r="B49" s="88"/>
      <c r="C49" s="89"/>
      <c r="D49" s="41">
        <v>56</v>
      </c>
      <c r="E49" s="41">
        <f t="shared" si="6"/>
        <v>0</v>
      </c>
      <c r="F49" s="41">
        <v>56</v>
      </c>
      <c r="G49" s="46">
        <f t="shared" si="3"/>
        <v>0</v>
      </c>
      <c r="H49" s="26">
        <v>0</v>
      </c>
      <c r="I49" s="77"/>
      <c r="J49" s="38" t="s">
        <v>98</v>
      </c>
      <c r="K49" s="117"/>
      <c r="L49" s="27">
        <v>25</v>
      </c>
      <c r="M49" s="27">
        <f t="shared" si="4"/>
        <v>23</v>
      </c>
      <c r="N49" s="27">
        <v>2</v>
      </c>
      <c r="O49" s="42">
        <f t="shared" si="5"/>
        <v>0.92</v>
      </c>
      <c r="P49" s="118"/>
      <c r="Q49" s="81"/>
      <c r="R49" s="81"/>
      <c r="S49" s="77"/>
      <c r="T49" s="77"/>
      <c r="U49" s="114"/>
      <c r="V49" s="115"/>
      <c r="W49" s="72"/>
      <c r="X49" s="72"/>
      <c r="Y49" s="72"/>
    </row>
    <row r="50" spans="1:25" ht="19.5" customHeight="1">
      <c r="A50" s="81" t="s">
        <v>8</v>
      </c>
      <c r="B50" s="81"/>
      <c r="C50" s="81"/>
      <c r="D50" s="9">
        <f>SUM(D3:D49)</f>
        <v>2445</v>
      </c>
      <c r="E50" s="9">
        <f t="shared" ref="E50:F50" si="9">SUM(E3:E49)</f>
        <v>1530</v>
      </c>
      <c r="F50" s="9">
        <f t="shared" si="9"/>
        <v>915</v>
      </c>
      <c r="G50" s="35"/>
      <c r="H50" s="36"/>
      <c r="I50" s="78" t="s">
        <v>8</v>
      </c>
      <c r="J50" s="79"/>
      <c r="K50" s="80"/>
      <c r="L50" s="9">
        <f>SUM(L3:L49)</f>
        <v>1689</v>
      </c>
      <c r="M50" s="9">
        <f>SUM(M3:M49)</f>
        <v>1210</v>
      </c>
      <c r="N50" s="9">
        <f>SUM(N3:N49)</f>
        <v>479</v>
      </c>
      <c r="O50" s="9"/>
      <c r="P50" s="9"/>
    </row>
    <row r="52" spans="1:25">
      <c r="B52" s="99" t="s">
        <v>216</v>
      </c>
      <c r="C52" s="99"/>
      <c r="J52" s="99" t="s">
        <v>217</v>
      </c>
      <c r="K52" s="99"/>
      <c r="Q52" s="99" t="s">
        <v>218</v>
      </c>
      <c r="R52" s="99"/>
    </row>
    <row r="53" spans="1:25">
      <c r="B53" s="99"/>
      <c r="C53" s="99"/>
      <c r="J53" s="99"/>
      <c r="K53" s="99"/>
      <c r="Q53" s="99"/>
      <c r="R53" s="99"/>
    </row>
  </sheetData>
  <mergeCells count="65">
    <mergeCell ref="K16:K22"/>
    <mergeCell ref="P32:P38"/>
    <mergeCell ref="A1:Y1"/>
    <mergeCell ref="A3:A7"/>
    <mergeCell ref="C3:C7"/>
    <mergeCell ref="H3:H7"/>
    <mergeCell ref="I3:I8"/>
    <mergeCell ref="K3:K8"/>
    <mergeCell ref="P3:P8"/>
    <mergeCell ref="Q3:Q40"/>
    <mergeCell ref="A8:A16"/>
    <mergeCell ref="C8:C16"/>
    <mergeCell ref="H8:H16"/>
    <mergeCell ref="I9:I15"/>
    <mergeCell ref="K9:K15"/>
    <mergeCell ref="P9:P15"/>
    <mergeCell ref="I16:I22"/>
    <mergeCell ref="S45:T45"/>
    <mergeCell ref="P16:P22"/>
    <mergeCell ref="P23:P26"/>
    <mergeCell ref="A25:A34"/>
    <mergeCell ref="C25:C34"/>
    <mergeCell ref="H25:H34"/>
    <mergeCell ref="I27:I31"/>
    <mergeCell ref="A17:A24"/>
    <mergeCell ref="C17:C24"/>
    <mergeCell ref="H17:H24"/>
    <mergeCell ref="I23:I26"/>
    <mergeCell ref="K23:K26"/>
    <mergeCell ref="K27:K31"/>
    <mergeCell ref="P27:P31"/>
    <mergeCell ref="I32:I38"/>
    <mergeCell ref="W46:Y46"/>
    <mergeCell ref="Q52:R53"/>
    <mergeCell ref="Q47:R49"/>
    <mergeCell ref="K32:K38"/>
    <mergeCell ref="W47:Y49"/>
    <mergeCell ref="W43:Y44"/>
    <mergeCell ref="K39:K43"/>
    <mergeCell ref="W45:Y45"/>
    <mergeCell ref="Q46:R46"/>
    <mergeCell ref="S46:T46"/>
    <mergeCell ref="U46:V46"/>
    <mergeCell ref="P39:P43"/>
    <mergeCell ref="Q41:T41"/>
    <mergeCell ref="Q43:R44"/>
    <mergeCell ref="S43:T44"/>
    <mergeCell ref="U43:V44"/>
    <mergeCell ref="A50:C50"/>
    <mergeCell ref="I50:K50"/>
    <mergeCell ref="B52:C53"/>
    <mergeCell ref="J52:K53"/>
    <mergeCell ref="Q45:R45"/>
    <mergeCell ref="I44:I49"/>
    <mergeCell ref="K44:K49"/>
    <mergeCell ref="P44:P49"/>
    <mergeCell ref="A35:A47"/>
    <mergeCell ref="C35:C47"/>
    <mergeCell ref="H35:H47"/>
    <mergeCell ref="I39:I43"/>
    <mergeCell ref="S47:T49"/>
    <mergeCell ref="U47:V49"/>
    <mergeCell ref="A48:C48"/>
    <mergeCell ref="A49:C49"/>
    <mergeCell ref="U45:V45"/>
  </mergeCells>
  <phoneticPr fontId="1" type="noConversion"/>
  <conditionalFormatting sqref="G3:H47 O3:P49 X3 X29:X40 X14:X27 X8:X12 X5:X6 Y14 Y16 Y18 Y10 Y12 Y8 Y6 Y4 U45:V45 U47:V49">
    <cfRule type="aboveAverage" dxfId="6" priority="1" aboveAverage="0"/>
  </conditionalFormatting>
  <conditionalFormatting sqref="G3:H47 O3:P49 X29:X40 X14:X27 X8:X12 X5:X6 X3 Y4 Y6 Y8 Y10 Y12 Y14 Y16 Y18 U45:V45 U47:V49">
    <cfRule type="iconSet" priority="2">
      <iconSet>
        <cfvo type="percent" val="0"/>
        <cfvo type="percent" val="60"/>
        <cfvo type="percent" val="80"/>
      </iconSet>
    </cfRule>
  </conditionalFormatting>
  <pageMargins left="0.23622047244094491" right="0.23622047244094491" top="0.35433070866141736" bottom="0.35433070866141736" header="0.31496062992125984" footer="0.31496062992125984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9265C-38C8-4D10-98C1-C577DA223498}">
  <sheetPr>
    <pageSetUpPr fitToPage="1"/>
  </sheetPr>
  <dimension ref="A1:Z53"/>
  <sheetViews>
    <sheetView zoomScale="85" zoomScaleNormal="85" workbookViewId="0">
      <selection activeCell="B52" sqref="B52:C53"/>
    </sheetView>
  </sheetViews>
  <sheetFormatPr defaultColWidth="8.875" defaultRowHeight="15.75"/>
  <cols>
    <col min="1" max="1" width="12.375" style="1" customWidth="1"/>
    <col min="2" max="2" width="10.875" style="1" customWidth="1"/>
    <col min="3" max="3" width="8.25" style="1" customWidth="1"/>
    <col min="4" max="5" width="10.375" style="1" customWidth="1"/>
    <col min="6" max="6" width="9.5" style="1" bestFit="1" customWidth="1"/>
    <col min="7" max="7" width="14.75" style="1" bestFit="1" customWidth="1"/>
    <col min="8" max="8" width="14.375" style="1" customWidth="1"/>
    <col min="9" max="9" width="11" style="1" customWidth="1"/>
    <col min="10" max="10" width="9.25" style="1" customWidth="1"/>
    <col min="11" max="11" width="8.875" style="1"/>
    <col min="12" max="12" width="10.375" style="1" customWidth="1"/>
    <col min="13" max="14" width="9.125" style="1" bestFit="1" customWidth="1"/>
    <col min="15" max="15" width="16.25" style="1" customWidth="1"/>
    <col min="16" max="16" width="14.75" style="1" customWidth="1"/>
    <col min="17" max="17" width="12.375" style="1" customWidth="1"/>
    <col min="18" max="18" width="10.875" style="1" customWidth="1"/>
    <col min="19" max="19" width="8.25" style="1" customWidth="1"/>
    <col min="20" max="21" width="10.375" style="1" customWidth="1"/>
    <col min="22" max="22" width="9.5" style="1" bestFit="1" customWidth="1"/>
    <col min="23" max="23" width="11" style="1" customWidth="1"/>
    <col min="24" max="24" width="14.75" style="1" bestFit="1" customWidth="1"/>
    <col min="25" max="25" width="19.125" style="1" customWidth="1"/>
    <col min="26" max="16384" width="8.875" style="1"/>
  </cols>
  <sheetData>
    <row r="1" spans="1:26" ht="30.75">
      <c r="A1" s="95" t="s">
        <v>270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6" ht="45" customHeight="1">
      <c r="A2" s="21" t="s">
        <v>0</v>
      </c>
      <c r="B2" s="21" t="s">
        <v>7</v>
      </c>
      <c r="C2" s="21" t="s">
        <v>12</v>
      </c>
      <c r="D2" s="22" t="s">
        <v>202</v>
      </c>
      <c r="E2" s="22" t="s">
        <v>201</v>
      </c>
      <c r="F2" s="23" t="s">
        <v>11</v>
      </c>
      <c r="G2" s="24" t="s">
        <v>9</v>
      </c>
      <c r="H2" s="24" t="s">
        <v>10</v>
      </c>
      <c r="I2" s="21" t="s">
        <v>0</v>
      </c>
      <c r="J2" s="21" t="s">
        <v>7</v>
      </c>
      <c r="K2" s="21" t="s">
        <v>12</v>
      </c>
      <c r="L2" s="22" t="s">
        <v>202</v>
      </c>
      <c r="M2" s="22" t="s">
        <v>201</v>
      </c>
      <c r="N2" s="23" t="s">
        <v>11</v>
      </c>
      <c r="O2" s="24" t="s">
        <v>9</v>
      </c>
      <c r="P2" s="24" t="s">
        <v>10</v>
      </c>
      <c r="Q2" s="21" t="s">
        <v>0</v>
      </c>
      <c r="R2" s="21" t="s">
        <v>1</v>
      </c>
      <c r="S2" s="21" t="s">
        <v>7</v>
      </c>
      <c r="T2" s="21" t="s">
        <v>12</v>
      </c>
      <c r="U2" s="22" t="s">
        <v>202</v>
      </c>
      <c r="V2" s="22" t="s">
        <v>201</v>
      </c>
      <c r="W2" s="23" t="s">
        <v>11</v>
      </c>
      <c r="X2" s="24" t="s">
        <v>9</v>
      </c>
      <c r="Y2" s="24" t="s">
        <v>10</v>
      </c>
    </row>
    <row r="3" spans="1:26" ht="19.5">
      <c r="A3" s="98" t="s">
        <v>271</v>
      </c>
      <c r="B3" s="8" t="s">
        <v>108</v>
      </c>
      <c r="C3" s="91" t="s">
        <v>14</v>
      </c>
      <c r="D3" s="7">
        <v>39</v>
      </c>
      <c r="E3" s="9">
        <f t="shared" ref="E3:E7" si="0">D3-F3</f>
        <v>25</v>
      </c>
      <c r="F3" s="7">
        <v>14</v>
      </c>
      <c r="G3" s="42">
        <f>E3/D3</f>
        <v>0.64102564102564108</v>
      </c>
      <c r="H3" s="121">
        <f>(E3+E4+E5+E6+E7)/(D3+D4+D5+D6+D7)</f>
        <v>0.45886075949367089</v>
      </c>
      <c r="I3" s="122" t="s">
        <v>230</v>
      </c>
      <c r="J3" s="38" t="s">
        <v>68</v>
      </c>
      <c r="K3" s="119" t="s">
        <v>13</v>
      </c>
      <c r="L3" s="27">
        <v>28</v>
      </c>
      <c r="M3" s="27">
        <f>L3-N3</f>
        <v>23</v>
      </c>
      <c r="N3" s="27">
        <v>5</v>
      </c>
      <c r="O3" s="43">
        <f>M3/L3</f>
        <v>0.8214285714285714</v>
      </c>
      <c r="P3" s="121">
        <f>(M3+M4+M5+M6+M7+M8)/(L3+L4+L5+L6+L7+L8)</f>
        <v>0.77241379310344827</v>
      </c>
      <c r="Q3" s="92" t="s">
        <v>206</v>
      </c>
      <c r="R3" s="13" t="s">
        <v>187</v>
      </c>
      <c r="S3" s="37" t="s">
        <v>143</v>
      </c>
      <c r="T3" s="27" t="s">
        <v>18</v>
      </c>
      <c r="U3" s="27">
        <v>46</v>
      </c>
      <c r="V3" s="27">
        <f t="shared" ref="V3:V16" si="1">U3-W3</f>
        <v>39</v>
      </c>
      <c r="W3" s="27">
        <v>7</v>
      </c>
      <c r="X3" s="43">
        <f t="shared" ref="X3:X40" si="2">V3/U3</f>
        <v>0.84782608695652173</v>
      </c>
      <c r="Y3" s="56" t="s">
        <v>193</v>
      </c>
      <c r="Z3" s="1">
        <f>SUM(U20,U27,U32)</f>
        <v>244</v>
      </c>
    </row>
    <row r="4" spans="1:26" ht="19.5">
      <c r="A4" s="98"/>
      <c r="B4" s="9" t="s">
        <v>101</v>
      </c>
      <c r="C4" s="91"/>
      <c r="D4" s="9">
        <v>98</v>
      </c>
      <c r="E4" s="9">
        <f t="shared" si="0"/>
        <v>45</v>
      </c>
      <c r="F4" s="7">
        <v>53</v>
      </c>
      <c r="G4" s="42">
        <f t="shared" ref="G4:G49" si="3">E4/D4</f>
        <v>0.45918367346938777</v>
      </c>
      <c r="H4" s="121"/>
      <c r="I4" s="122"/>
      <c r="J4" s="38" t="s">
        <v>69</v>
      </c>
      <c r="K4" s="119"/>
      <c r="L4" s="27">
        <v>5</v>
      </c>
      <c r="M4" s="27">
        <f t="shared" ref="M4:M49" si="4">L4-N4</f>
        <v>5</v>
      </c>
      <c r="N4" s="27">
        <v>0</v>
      </c>
      <c r="O4" s="43">
        <f t="shared" ref="O4:O49" si="5">M4/L4</f>
        <v>1</v>
      </c>
      <c r="P4" s="121"/>
      <c r="Q4" s="93"/>
      <c r="R4" s="14"/>
      <c r="S4" s="39" t="s">
        <v>144</v>
      </c>
      <c r="T4" s="40" t="s">
        <v>145</v>
      </c>
      <c r="U4" s="28">
        <v>95</v>
      </c>
      <c r="V4" s="40">
        <f t="shared" si="1"/>
        <v>0</v>
      </c>
      <c r="W4" s="28">
        <v>95</v>
      </c>
      <c r="X4" s="47">
        <f t="shared" si="2"/>
        <v>0</v>
      </c>
      <c r="Y4" s="43">
        <f>(V20+V27+V32)/(U20+U27+U32)</f>
        <v>0.91393442622950816</v>
      </c>
      <c r="Z4" s="1">
        <f>SUM(V20,V27,V32)</f>
        <v>223</v>
      </c>
    </row>
    <row r="5" spans="1:26" ht="19.5">
      <c r="A5" s="98"/>
      <c r="B5" s="9" t="s">
        <v>102</v>
      </c>
      <c r="C5" s="91"/>
      <c r="D5" s="9">
        <v>58</v>
      </c>
      <c r="E5" s="9">
        <f t="shared" si="0"/>
        <v>24</v>
      </c>
      <c r="F5" s="7">
        <v>34</v>
      </c>
      <c r="G5" s="42">
        <f t="shared" si="3"/>
        <v>0.41379310344827586</v>
      </c>
      <c r="H5" s="121"/>
      <c r="I5" s="122"/>
      <c r="J5" s="38" t="s">
        <v>70</v>
      </c>
      <c r="K5" s="119"/>
      <c r="L5" s="27">
        <v>30</v>
      </c>
      <c r="M5" s="27">
        <f t="shared" si="4"/>
        <v>20</v>
      </c>
      <c r="N5" s="27">
        <v>10</v>
      </c>
      <c r="O5" s="43">
        <f t="shared" si="5"/>
        <v>0.66666666666666663</v>
      </c>
      <c r="P5" s="121"/>
      <c r="Q5" s="93"/>
      <c r="R5" s="6" t="s">
        <v>187</v>
      </c>
      <c r="S5" s="37" t="s">
        <v>146</v>
      </c>
      <c r="T5" s="27" t="s">
        <v>18</v>
      </c>
      <c r="U5" s="27">
        <v>78</v>
      </c>
      <c r="V5" s="27">
        <f t="shared" si="1"/>
        <v>64</v>
      </c>
      <c r="W5" s="27">
        <v>14</v>
      </c>
      <c r="X5" s="43">
        <f t="shared" si="2"/>
        <v>0.82051282051282048</v>
      </c>
      <c r="Y5" s="55" t="s">
        <v>194</v>
      </c>
      <c r="Z5" s="1">
        <f>SUM(U9,U12,U15,U17)</f>
        <v>306</v>
      </c>
    </row>
    <row r="6" spans="1:26" ht="19.5">
      <c r="A6" s="98"/>
      <c r="B6" s="8" t="s">
        <v>110</v>
      </c>
      <c r="C6" s="91"/>
      <c r="D6" s="9">
        <v>94</v>
      </c>
      <c r="E6" s="9">
        <f t="shared" si="0"/>
        <v>47</v>
      </c>
      <c r="F6" s="7">
        <v>47</v>
      </c>
      <c r="G6" s="42">
        <f t="shared" si="3"/>
        <v>0.5</v>
      </c>
      <c r="H6" s="121"/>
      <c r="I6" s="122"/>
      <c r="J6" s="38" t="s">
        <v>71</v>
      </c>
      <c r="K6" s="119"/>
      <c r="L6" s="27">
        <v>40</v>
      </c>
      <c r="M6" s="27">
        <f t="shared" si="4"/>
        <v>31</v>
      </c>
      <c r="N6" s="27">
        <v>9</v>
      </c>
      <c r="O6" s="43">
        <f t="shared" si="5"/>
        <v>0.77500000000000002</v>
      </c>
      <c r="P6" s="121"/>
      <c r="Q6" s="93"/>
      <c r="R6" s="5" t="s">
        <v>191</v>
      </c>
      <c r="S6" s="37" t="s">
        <v>147</v>
      </c>
      <c r="T6" s="27" t="s">
        <v>15</v>
      </c>
      <c r="U6" s="27">
        <v>114</v>
      </c>
      <c r="V6" s="27">
        <f t="shared" si="1"/>
        <v>74</v>
      </c>
      <c r="W6" s="27">
        <v>40</v>
      </c>
      <c r="X6" s="43">
        <f t="shared" si="2"/>
        <v>0.64912280701754388</v>
      </c>
      <c r="Y6" s="43">
        <f>(V9+V12+V15+V17)/(U9+U12+U15+U17)</f>
        <v>0.83333333333333337</v>
      </c>
      <c r="Z6" s="1">
        <f>SUM(V9,V12,V15,V17)</f>
        <v>255</v>
      </c>
    </row>
    <row r="7" spans="1:26" ht="19.5">
      <c r="A7" s="98"/>
      <c r="B7" s="8" t="s">
        <v>111</v>
      </c>
      <c r="C7" s="91"/>
      <c r="D7" s="9">
        <v>27</v>
      </c>
      <c r="E7" s="9">
        <f t="shared" si="0"/>
        <v>4</v>
      </c>
      <c r="F7" s="7">
        <v>23</v>
      </c>
      <c r="G7" s="42">
        <f t="shared" si="3"/>
        <v>0.14814814814814814</v>
      </c>
      <c r="H7" s="121"/>
      <c r="I7" s="122"/>
      <c r="J7" s="38" t="s">
        <v>72</v>
      </c>
      <c r="K7" s="119"/>
      <c r="L7" s="27">
        <v>36</v>
      </c>
      <c r="M7" s="27">
        <f t="shared" si="4"/>
        <v>27</v>
      </c>
      <c r="N7" s="27">
        <v>9</v>
      </c>
      <c r="O7" s="43">
        <f t="shared" si="5"/>
        <v>0.75</v>
      </c>
      <c r="P7" s="121"/>
      <c r="Q7" s="93"/>
      <c r="R7" s="14"/>
      <c r="S7" s="39" t="s">
        <v>210</v>
      </c>
      <c r="T7" s="40" t="s">
        <v>145</v>
      </c>
      <c r="U7" s="28">
        <v>125</v>
      </c>
      <c r="V7" s="40">
        <f t="shared" si="1"/>
        <v>0</v>
      </c>
      <c r="W7" s="28">
        <v>125</v>
      </c>
      <c r="X7" s="47">
        <f t="shared" si="2"/>
        <v>0</v>
      </c>
      <c r="Y7" s="54" t="s">
        <v>195</v>
      </c>
      <c r="Z7" s="1">
        <f>SUM(U3,U5,U8,U10,U14)</f>
        <v>327</v>
      </c>
    </row>
    <row r="8" spans="1:26" ht="19.5">
      <c r="A8" s="98" t="s">
        <v>272</v>
      </c>
      <c r="B8" s="8" t="s">
        <v>113</v>
      </c>
      <c r="C8" s="91" t="s">
        <v>99</v>
      </c>
      <c r="D8" s="9">
        <v>22</v>
      </c>
      <c r="E8" s="9">
        <f>D8-F8</f>
        <v>16</v>
      </c>
      <c r="F8" s="7">
        <v>6</v>
      </c>
      <c r="G8" s="42">
        <f t="shared" si="3"/>
        <v>0.72727272727272729</v>
      </c>
      <c r="H8" s="118">
        <f>(E8+E9+E10+E11+E12+E13+E14+E15+E16)/(D8+D9+D10+D11+D12+D13+D14+D15+D16)</f>
        <v>0.79097387173396672</v>
      </c>
      <c r="I8" s="122"/>
      <c r="J8" s="38" t="s">
        <v>73</v>
      </c>
      <c r="K8" s="119"/>
      <c r="L8" s="27">
        <v>6</v>
      </c>
      <c r="M8" s="27">
        <f t="shared" si="4"/>
        <v>6</v>
      </c>
      <c r="N8" s="27">
        <v>0</v>
      </c>
      <c r="O8" s="43">
        <f t="shared" si="5"/>
        <v>1</v>
      </c>
      <c r="P8" s="121"/>
      <c r="Q8" s="93"/>
      <c r="R8" s="6" t="s">
        <v>187</v>
      </c>
      <c r="S8" s="37" t="s">
        <v>149</v>
      </c>
      <c r="T8" s="27" t="s">
        <v>18</v>
      </c>
      <c r="U8" s="27">
        <v>48</v>
      </c>
      <c r="V8" s="27">
        <f t="shared" si="1"/>
        <v>36</v>
      </c>
      <c r="W8" s="27">
        <v>12</v>
      </c>
      <c r="X8" s="43">
        <f t="shared" si="2"/>
        <v>0.75</v>
      </c>
      <c r="Y8" s="43">
        <f>(V3+V5+V8+V10+V14)/(U3+U5+U8+U10+U14)</f>
        <v>0.7951070336391437</v>
      </c>
      <c r="Z8" s="1">
        <f>SUM(V3,V5,V8,V10,V14)</f>
        <v>260</v>
      </c>
    </row>
    <row r="9" spans="1:26" ht="19.5">
      <c r="A9" s="81"/>
      <c r="B9" s="8" t="s">
        <v>114</v>
      </c>
      <c r="C9" s="85"/>
      <c r="D9" s="11">
        <v>72</v>
      </c>
      <c r="E9" s="9">
        <f t="shared" ref="E9:E49" si="6">D9-F9</f>
        <v>55</v>
      </c>
      <c r="F9" s="7">
        <v>17</v>
      </c>
      <c r="G9" s="42">
        <f t="shared" si="3"/>
        <v>0.76388888888888884</v>
      </c>
      <c r="H9" s="118"/>
      <c r="I9" s="122" t="s">
        <v>281</v>
      </c>
      <c r="J9" s="38" t="s">
        <v>36</v>
      </c>
      <c r="K9" s="119" t="s">
        <v>14</v>
      </c>
      <c r="L9" s="27">
        <v>42</v>
      </c>
      <c r="M9" s="27">
        <f t="shared" si="4"/>
        <v>36</v>
      </c>
      <c r="N9" s="27">
        <v>6</v>
      </c>
      <c r="O9" s="43">
        <f t="shared" si="5"/>
        <v>0.8571428571428571</v>
      </c>
      <c r="P9" s="121">
        <f>(M9+M10+M11+M12+M13+M14)/(L9+L10+L11+L12+L13+L14)</f>
        <v>0.82677165354330706</v>
      </c>
      <c r="Q9" s="93"/>
      <c r="R9" s="15" t="s">
        <v>155</v>
      </c>
      <c r="S9" s="37" t="s">
        <v>150</v>
      </c>
      <c r="T9" s="27" t="s">
        <v>17</v>
      </c>
      <c r="U9" s="27">
        <v>112</v>
      </c>
      <c r="V9" s="27">
        <f t="shared" si="1"/>
        <v>81</v>
      </c>
      <c r="W9" s="27">
        <v>31</v>
      </c>
      <c r="X9" s="43">
        <f t="shared" si="2"/>
        <v>0.7232142857142857</v>
      </c>
      <c r="Y9" s="52" t="s">
        <v>196</v>
      </c>
      <c r="Z9" s="1">
        <f>SUM(U25,U30,U37:U38)</f>
        <v>308</v>
      </c>
    </row>
    <row r="10" spans="1:26" ht="19.5">
      <c r="A10" s="81"/>
      <c r="B10" s="8" t="s">
        <v>115</v>
      </c>
      <c r="C10" s="85"/>
      <c r="D10" s="9">
        <v>29</v>
      </c>
      <c r="E10" s="9">
        <f t="shared" si="6"/>
        <v>23</v>
      </c>
      <c r="F10" s="7">
        <v>6</v>
      </c>
      <c r="G10" s="42">
        <f t="shared" si="3"/>
        <v>0.7931034482758621</v>
      </c>
      <c r="H10" s="118"/>
      <c r="I10" s="77"/>
      <c r="J10" s="38" t="s">
        <v>37</v>
      </c>
      <c r="K10" s="117"/>
      <c r="L10" s="27">
        <v>47</v>
      </c>
      <c r="M10" s="27">
        <f t="shared" si="4"/>
        <v>43</v>
      </c>
      <c r="N10" s="27">
        <v>4</v>
      </c>
      <c r="O10" s="43">
        <f t="shared" si="5"/>
        <v>0.91489361702127658</v>
      </c>
      <c r="P10" s="118"/>
      <c r="Q10" s="93"/>
      <c r="R10" s="6" t="s">
        <v>187</v>
      </c>
      <c r="S10" s="37" t="s">
        <v>151</v>
      </c>
      <c r="T10" s="27" t="s">
        <v>18</v>
      </c>
      <c r="U10" s="27">
        <v>87</v>
      </c>
      <c r="V10" s="27">
        <f t="shared" si="1"/>
        <v>67</v>
      </c>
      <c r="W10" s="27">
        <v>20</v>
      </c>
      <c r="X10" s="43">
        <f t="shared" si="2"/>
        <v>0.77011494252873558</v>
      </c>
      <c r="Y10" s="43">
        <f>(V25+V30+V37+V38)/(U25+U30+U37+U38)</f>
        <v>0.79545454545454541</v>
      </c>
      <c r="Z10" s="1">
        <f>SUM(V25,V30,V37:V38)</f>
        <v>245</v>
      </c>
    </row>
    <row r="11" spans="1:26" ht="19.5">
      <c r="A11" s="81"/>
      <c r="B11" s="9" t="s">
        <v>100</v>
      </c>
      <c r="C11" s="85"/>
      <c r="D11" s="9">
        <v>41</v>
      </c>
      <c r="E11" s="9">
        <f t="shared" si="6"/>
        <v>34</v>
      </c>
      <c r="F11" s="7">
        <v>7</v>
      </c>
      <c r="G11" s="42">
        <f t="shared" si="3"/>
        <v>0.82926829268292679</v>
      </c>
      <c r="H11" s="118"/>
      <c r="I11" s="77"/>
      <c r="J11" s="38" t="s">
        <v>38</v>
      </c>
      <c r="K11" s="117"/>
      <c r="L11" s="27">
        <v>19</v>
      </c>
      <c r="M11" s="27">
        <f t="shared" si="4"/>
        <v>16</v>
      </c>
      <c r="N11" s="27">
        <v>3</v>
      </c>
      <c r="O11" s="43">
        <f t="shared" si="5"/>
        <v>0.84210526315789469</v>
      </c>
      <c r="P11" s="118"/>
      <c r="Q11" s="93"/>
      <c r="R11" s="16" t="s">
        <v>189</v>
      </c>
      <c r="S11" s="37" t="s">
        <v>152</v>
      </c>
      <c r="T11" s="27" t="s">
        <v>19</v>
      </c>
      <c r="U11" s="27">
        <v>55</v>
      </c>
      <c r="V11" s="27">
        <f t="shared" si="1"/>
        <v>51</v>
      </c>
      <c r="W11" s="27">
        <v>4</v>
      </c>
      <c r="X11" s="43">
        <f t="shared" si="2"/>
        <v>0.92727272727272725</v>
      </c>
      <c r="Y11" s="53" t="s">
        <v>197</v>
      </c>
      <c r="Z11" s="1">
        <f>SUM(U11,U34:U35,U39)</f>
        <v>340</v>
      </c>
    </row>
    <row r="12" spans="1:26" ht="19.5">
      <c r="A12" s="81"/>
      <c r="B12" s="8" t="s">
        <v>116</v>
      </c>
      <c r="C12" s="85"/>
      <c r="D12" s="9">
        <v>73</v>
      </c>
      <c r="E12" s="9">
        <f t="shared" si="6"/>
        <v>55</v>
      </c>
      <c r="F12" s="7">
        <v>18</v>
      </c>
      <c r="G12" s="42">
        <f t="shared" si="3"/>
        <v>0.75342465753424659</v>
      </c>
      <c r="H12" s="118"/>
      <c r="I12" s="77"/>
      <c r="J12" s="38" t="s">
        <v>39</v>
      </c>
      <c r="K12" s="117"/>
      <c r="L12" s="27">
        <v>46</v>
      </c>
      <c r="M12" s="27">
        <f t="shared" si="4"/>
        <v>35</v>
      </c>
      <c r="N12" s="27">
        <v>11</v>
      </c>
      <c r="O12" s="43">
        <f t="shared" si="5"/>
        <v>0.76086956521739135</v>
      </c>
      <c r="P12" s="118"/>
      <c r="Q12" s="93"/>
      <c r="R12" s="15" t="s">
        <v>155</v>
      </c>
      <c r="S12" s="37" t="s">
        <v>153</v>
      </c>
      <c r="T12" s="27" t="s">
        <v>17</v>
      </c>
      <c r="U12" s="27">
        <v>73</v>
      </c>
      <c r="V12" s="27">
        <f t="shared" si="1"/>
        <v>64</v>
      </c>
      <c r="W12" s="27">
        <v>9</v>
      </c>
      <c r="X12" s="43">
        <f t="shared" si="2"/>
        <v>0.87671232876712324</v>
      </c>
      <c r="Y12" s="43">
        <f>(V11+V34+V35+V39)/(U11+U34+U35+U39)</f>
        <v>0.92352941176470593</v>
      </c>
      <c r="Z12" s="1">
        <f>SUM(V11,V34:V35,V39)</f>
        <v>314</v>
      </c>
    </row>
    <row r="13" spans="1:26" ht="19.5">
      <c r="A13" s="81"/>
      <c r="B13" s="8" t="s">
        <v>117</v>
      </c>
      <c r="C13" s="85"/>
      <c r="D13" s="9">
        <v>47</v>
      </c>
      <c r="E13" s="9">
        <f t="shared" si="6"/>
        <v>44</v>
      </c>
      <c r="F13" s="7">
        <v>3</v>
      </c>
      <c r="G13" s="42">
        <f t="shared" si="3"/>
        <v>0.93617021276595747</v>
      </c>
      <c r="H13" s="118"/>
      <c r="I13" s="77"/>
      <c r="J13" s="38" t="s">
        <v>40</v>
      </c>
      <c r="K13" s="117"/>
      <c r="L13" s="27">
        <v>43</v>
      </c>
      <c r="M13" s="27">
        <f t="shared" si="4"/>
        <v>36</v>
      </c>
      <c r="N13" s="27">
        <v>7</v>
      </c>
      <c r="O13" s="43">
        <f t="shared" si="5"/>
        <v>0.83720930232558144</v>
      </c>
      <c r="P13" s="118"/>
      <c r="Q13" s="93"/>
      <c r="R13" s="14"/>
      <c r="S13" s="39" t="s">
        <v>212</v>
      </c>
      <c r="T13" s="40" t="s">
        <v>145</v>
      </c>
      <c r="U13" s="28">
        <v>69</v>
      </c>
      <c r="V13" s="40">
        <f t="shared" si="1"/>
        <v>0</v>
      </c>
      <c r="W13" s="28">
        <v>69</v>
      </c>
      <c r="X13" s="47">
        <f t="shared" si="2"/>
        <v>0</v>
      </c>
      <c r="Y13" s="51" t="s">
        <v>198</v>
      </c>
      <c r="Z13" s="1">
        <f>SUM(U18,U23,U26,U29,U36)</f>
        <v>375</v>
      </c>
    </row>
    <row r="14" spans="1:26" ht="19.5">
      <c r="A14" s="81"/>
      <c r="B14" s="8" t="s">
        <v>118</v>
      </c>
      <c r="C14" s="85"/>
      <c r="D14" s="9">
        <v>40</v>
      </c>
      <c r="E14" s="9">
        <f t="shared" si="6"/>
        <v>30</v>
      </c>
      <c r="F14" s="7">
        <v>10</v>
      </c>
      <c r="G14" s="42">
        <f t="shared" si="3"/>
        <v>0.75</v>
      </c>
      <c r="H14" s="118"/>
      <c r="I14" s="77"/>
      <c r="J14" s="38" t="s">
        <v>41</v>
      </c>
      <c r="K14" s="117"/>
      <c r="L14" s="27">
        <v>57</v>
      </c>
      <c r="M14" s="27">
        <f t="shared" si="4"/>
        <v>44</v>
      </c>
      <c r="N14" s="27">
        <v>13</v>
      </c>
      <c r="O14" s="43">
        <f t="shared" si="5"/>
        <v>0.77192982456140347</v>
      </c>
      <c r="P14" s="118"/>
      <c r="Q14" s="93"/>
      <c r="R14" s="6" t="s">
        <v>187</v>
      </c>
      <c r="S14" s="37" t="s">
        <v>156</v>
      </c>
      <c r="T14" s="27" t="s">
        <v>18</v>
      </c>
      <c r="U14" s="27">
        <v>68</v>
      </c>
      <c r="V14" s="27">
        <f t="shared" si="1"/>
        <v>54</v>
      </c>
      <c r="W14" s="27">
        <v>14</v>
      </c>
      <c r="X14" s="43">
        <f t="shared" si="2"/>
        <v>0.79411764705882348</v>
      </c>
      <c r="Y14" s="43">
        <f>(V18+V23+V26+V29+V36)/(U18+U23+U26+U29+U36)</f>
        <v>0.64533333333333331</v>
      </c>
      <c r="Z14" s="1">
        <f>SUM(V18,V23,V26,V29,V36)</f>
        <v>242</v>
      </c>
    </row>
    <row r="15" spans="1:26" ht="19.5">
      <c r="A15" s="81"/>
      <c r="B15" s="8" t="s">
        <v>119</v>
      </c>
      <c r="C15" s="85"/>
      <c r="D15" s="9">
        <v>65</v>
      </c>
      <c r="E15" s="9">
        <f t="shared" si="6"/>
        <v>49</v>
      </c>
      <c r="F15" s="7">
        <v>16</v>
      </c>
      <c r="G15" s="42">
        <f t="shared" si="3"/>
        <v>0.75384615384615383</v>
      </c>
      <c r="H15" s="118"/>
      <c r="I15" s="77"/>
      <c r="J15" s="38" t="s">
        <v>42</v>
      </c>
      <c r="K15" s="117"/>
      <c r="L15" s="27">
        <v>47</v>
      </c>
      <c r="M15" s="27">
        <f t="shared" si="4"/>
        <v>46</v>
      </c>
      <c r="N15" s="27">
        <v>1</v>
      </c>
      <c r="O15" s="43">
        <f t="shared" si="5"/>
        <v>0.97872340425531912</v>
      </c>
      <c r="P15" s="118"/>
      <c r="Q15" s="93"/>
      <c r="R15" s="15" t="s">
        <v>155</v>
      </c>
      <c r="S15" s="37" t="s">
        <v>157</v>
      </c>
      <c r="T15" s="27" t="s">
        <v>17</v>
      </c>
      <c r="U15" s="27">
        <v>62</v>
      </c>
      <c r="V15" s="27">
        <f t="shared" si="1"/>
        <v>58</v>
      </c>
      <c r="W15" s="27">
        <v>4</v>
      </c>
      <c r="X15" s="43">
        <f t="shared" si="2"/>
        <v>0.93548387096774188</v>
      </c>
      <c r="Y15" s="49" t="s">
        <v>199</v>
      </c>
      <c r="Z15" s="1">
        <f>SUM(U16,U21,U24,U31,U33)</f>
        <v>325</v>
      </c>
    </row>
    <row r="16" spans="1:26" ht="19.5">
      <c r="A16" s="81"/>
      <c r="B16" s="8" t="s">
        <v>120</v>
      </c>
      <c r="C16" s="85"/>
      <c r="D16" s="9">
        <v>32</v>
      </c>
      <c r="E16" s="9">
        <f t="shared" si="6"/>
        <v>27</v>
      </c>
      <c r="F16" s="7">
        <v>5</v>
      </c>
      <c r="G16" s="42">
        <f t="shared" si="3"/>
        <v>0.84375</v>
      </c>
      <c r="H16" s="118"/>
      <c r="I16" s="122" t="s">
        <v>280</v>
      </c>
      <c r="J16" s="38" t="s">
        <v>49</v>
      </c>
      <c r="K16" s="119" t="s">
        <v>55</v>
      </c>
      <c r="L16" s="27">
        <v>23</v>
      </c>
      <c r="M16" s="27">
        <f t="shared" si="4"/>
        <v>6</v>
      </c>
      <c r="N16" s="27">
        <v>17</v>
      </c>
      <c r="O16" s="43">
        <f t="shared" si="5"/>
        <v>0.2608695652173913</v>
      </c>
      <c r="P16" s="121">
        <f>(M16+M17+M18+M19+M20+M21+M22)/(L16+L17+L18+L19+L20+L21+L22)</f>
        <v>0.50965250965250963</v>
      </c>
      <c r="Q16" s="93"/>
      <c r="R16" s="17" t="s">
        <v>192</v>
      </c>
      <c r="S16" s="37" t="s">
        <v>158</v>
      </c>
      <c r="T16" s="27" t="s">
        <v>15</v>
      </c>
      <c r="U16" s="27">
        <v>71</v>
      </c>
      <c r="V16" s="27">
        <f t="shared" si="1"/>
        <v>48</v>
      </c>
      <c r="W16" s="27">
        <v>23</v>
      </c>
      <c r="X16" s="43">
        <f t="shared" si="2"/>
        <v>0.676056338028169</v>
      </c>
      <c r="Y16" s="43">
        <f>(V16+V21+V24+V31+V33)/(U16+U21+U24+U31+U33)</f>
        <v>0.76923076923076927</v>
      </c>
      <c r="Z16" s="1">
        <f>SUM(V16,V21,V24,V31,V33)</f>
        <v>250</v>
      </c>
    </row>
    <row r="17" spans="1:26" ht="19.5">
      <c r="A17" s="98" t="s">
        <v>273</v>
      </c>
      <c r="B17" s="8" t="s">
        <v>83</v>
      </c>
      <c r="C17" s="85" t="s">
        <v>91</v>
      </c>
      <c r="D17" s="9">
        <v>75</v>
      </c>
      <c r="E17" s="9">
        <f t="shared" si="6"/>
        <v>20</v>
      </c>
      <c r="F17" s="7">
        <v>55</v>
      </c>
      <c r="G17" s="42">
        <f t="shared" si="3"/>
        <v>0.26666666666666666</v>
      </c>
      <c r="H17" s="118">
        <f>(E17+E18+E19+E20+E21+E22+E23+E24)/(D17+D18+D19+D20+D21+D22+D23+D24)</f>
        <v>0.7334384858044164</v>
      </c>
      <c r="I17" s="77"/>
      <c r="J17" s="38" t="s">
        <v>50</v>
      </c>
      <c r="K17" s="117"/>
      <c r="L17" s="27">
        <v>18</v>
      </c>
      <c r="M17" s="27">
        <f t="shared" si="4"/>
        <v>12</v>
      </c>
      <c r="N17" s="27">
        <v>6</v>
      </c>
      <c r="O17" s="43">
        <f t="shared" si="5"/>
        <v>0.66666666666666663</v>
      </c>
      <c r="P17" s="118"/>
      <c r="Q17" s="93"/>
      <c r="R17" s="15" t="s">
        <v>155</v>
      </c>
      <c r="S17" s="37" t="s">
        <v>159</v>
      </c>
      <c r="T17" s="27" t="s">
        <v>17</v>
      </c>
      <c r="U17" s="27">
        <v>59</v>
      </c>
      <c r="V17" s="27">
        <f>U17-W17</f>
        <v>52</v>
      </c>
      <c r="W17" s="27">
        <v>7</v>
      </c>
      <c r="X17" s="43">
        <f t="shared" si="2"/>
        <v>0.88135593220338981</v>
      </c>
      <c r="Y17" s="50" t="s">
        <v>200</v>
      </c>
      <c r="Z17" s="1">
        <f>SUM(U6,U19,U22,U40)</f>
        <v>323</v>
      </c>
    </row>
    <row r="18" spans="1:26" ht="19.5">
      <c r="A18" s="81"/>
      <c r="B18" s="8" t="s">
        <v>84</v>
      </c>
      <c r="C18" s="85"/>
      <c r="D18" s="9">
        <v>118</v>
      </c>
      <c r="E18" s="9">
        <f t="shared" si="6"/>
        <v>92</v>
      </c>
      <c r="F18" s="7">
        <v>26</v>
      </c>
      <c r="G18" s="42">
        <f t="shared" si="3"/>
        <v>0.77966101694915257</v>
      </c>
      <c r="H18" s="118"/>
      <c r="I18" s="77"/>
      <c r="J18" s="38" t="s">
        <v>142</v>
      </c>
      <c r="K18" s="117"/>
      <c r="L18" s="27">
        <v>55</v>
      </c>
      <c r="M18" s="27">
        <f t="shared" si="4"/>
        <v>23</v>
      </c>
      <c r="N18" s="27">
        <v>32</v>
      </c>
      <c r="O18" s="43">
        <f t="shared" si="5"/>
        <v>0.41818181818181815</v>
      </c>
      <c r="P18" s="118"/>
      <c r="Q18" s="93"/>
      <c r="R18" s="18" t="s">
        <v>190</v>
      </c>
      <c r="S18" s="38" t="s">
        <v>160</v>
      </c>
      <c r="T18" s="32" t="s">
        <v>14</v>
      </c>
      <c r="U18" s="27">
        <v>109</v>
      </c>
      <c r="V18" s="27">
        <f t="shared" ref="V18:V40" si="7">U18-W18</f>
        <v>77</v>
      </c>
      <c r="W18" s="27">
        <v>32</v>
      </c>
      <c r="X18" s="43">
        <f t="shared" si="2"/>
        <v>0.70642201834862384</v>
      </c>
      <c r="Y18" s="43">
        <f>(V6+V19+V22+V40)/(U6+U19+U22+U40)</f>
        <v>0.72445820433436536</v>
      </c>
      <c r="Z18" s="1">
        <f>SUM(V6,V19,V22,V40)</f>
        <v>234</v>
      </c>
    </row>
    <row r="19" spans="1:26" ht="19.5">
      <c r="A19" s="81"/>
      <c r="B19" s="8" t="s">
        <v>85</v>
      </c>
      <c r="C19" s="85"/>
      <c r="D19" s="9">
        <v>66</v>
      </c>
      <c r="E19" s="9">
        <f t="shared" si="6"/>
        <v>61</v>
      </c>
      <c r="F19" s="7">
        <v>5</v>
      </c>
      <c r="G19" s="42">
        <f t="shared" si="3"/>
        <v>0.9242424242424242</v>
      </c>
      <c r="H19" s="118"/>
      <c r="I19" s="77"/>
      <c r="J19" s="38" t="s">
        <v>51</v>
      </c>
      <c r="K19" s="117"/>
      <c r="L19" s="27">
        <v>32</v>
      </c>
      <c r="M19" s="27">
        <f t="shared" si="4"/>
        <v>18</v>
      </c>
      <c r="N19" s="27">
        <v>14</v>
      </c>
      <c r="O19" s="43">
        <f t="shared" si="5"/>
        <v>0.5625</v>
      </c>
      <c r="P19" s="118"/>
      <c r="Q19" s="93"/>
      <c r="R19" s="5" t="s">
        <v>191</v>
      </c>
      <c r="S19" s="37" t="s">
        <v>161</v>
      </c>
      <c r="T19" s="27" t="s">
        <v>15</v>
      </c>
      <c r="U19" s="27">
        <v>78</v>
      </c>
      <c r="V19" s="27">
        <f t="shared" si="7"/>
        <v>66</v>
      </c>
      <c r="W19" s="27">
        <v>12</v>
      </c>
      <c r="X19" s="43">
        <f t="shared" si="2"/>
        <v>0.84615384615384615</v>
      </c>
      <c r="Y19" s="48" t="s">
        <v>245</v>
      </c>
      <c r="Z19" s="1">
        <f>SUM(U4,U7,U13,U28)</f>
        <v>403</v>
      </c>
    </row>
    <row r="20" spans="1:26" ht="19.5">
      <c r="A20" s="81"/>
      <c r="B20" s="8" t="s">
        <v>86</v>
      </c>
      <c r="C20" s="85"/>
      <c r="D20" s="9">
        <v>87</v>
      </c>
      <c r="E20" s="9">
        <f t="shared" si="6"/>
        <v>78</v>
      </c>
      <c r="F20" s="7">
        <v>9</v>
      </c>
      <c r="G20" s="42">
        <f t="shared" si="3"/>
        <v>0.89655172413793105</v>
      </c>
      <c r="H20" s="118"/>
      <c r="I20" s="77"/>
      <c r="J20" s="38" t="s">
        <v>52</v>
      </c>
      <c r="K20" s="117"/>
      <c r="L20" s="27">
        <v>26</v>
      </c>
      <c r="M20" s="27">
        <f t="shared" si="4"/>
        <v>17</v>
      </c>
      <c r="N20" s="27">
        <v>9</v>
      </c>
      <c r="O20" s="43">
        <f t="shared" si="5"/>
        <v>0.65384615384615385</v>
      </c>
      <c r="P20" s="118"/>
      <c r="Q20" s="93"/>
      <c r="R20" s="19" t="s">
        <v>186</v>
      </c>
      <c r="S20" s="37" t="s">
        <v>162</v>
      </c>
      <c r="T20" s="32" t="s">
        <v>14</v>
      </c>
      <c r="U20" s="27">
        <v>103</v>
      </c>
      <c r="V20" s="27">
        <f t="shared" si="7"/>
        <v>92</v>
      </c>
      <c r="W20" s="27">
        <v>11</v>
      </c>
      <c r="X20" s="43">
        <f t="shared" si="2"/>
        <v>0.89320388349514568</v>
      </c>
      <c r="Y20" s="48"/>
    </row>
    <row r="21" spans="1:26" ht="19.5">
      <c r="A21" s="81"/>
      <c r="B21" s="8" t="s">
        <v>87</v>
      </c>
      <c r="C21" s="85"/>
      <c r="D21" s="9">
        <v>50</v>
      </c>
      <c r="E21" s="9">
        <f t="shared" si="6"/>
        <v>30</v>
      </c>
      <c r="F21" s="7">
        <v>20</v>
      </c>
      <c r="G21" s="42">
        <f t="shared" si="3"/>
        <v>0.6</v>
      </c>
      <c r="H21" s="118"/>
      <c r="I21" s="77"/>
      <c r="J21" s="38" t="s">
        <v>53</v>
      </c>
      <c r="K21" s="117"/>
      <c r="L21" s="27">
        <v>61</v>
      </c>
      <c r="M21" s="27">
        <f t="shared" si="4"/>
        <v>35</v>
      </c>
      <c r="N21" s="27">
        <v>26</v>
      </c>
      <c r="O21" s="43">
        <f t="shared" si="5"/>
        <v>0.57377049180327866</v>
      </c>
      <c r="P21" s="118"/>
      <c r="Q21" s="93"/>
      <c r="R21" s="17" t="s">
        <v>192</v>
      </c>
      <c r="S21" s="37" t="s">
        <v>163</v>
      </c>
      <c r="T21" s="27" t="s">
        <v>15</v>
      </c>
      <c r="U21" s="27">
        <v>61</v>
      </c>
      <c r="V21" s="27">
        <f t="shared" si="7"/>
        <v>39</v>
      </c>
      <c r="W21" s="27">
        <v>22</v>
      </c>
      <c r="X21" s="43">
        <f t="shared" si="2"/>
        <v>0.63934426229508201</v>
      </c>
      <c r="Y21" s="48"/>
    </row>
    <row r="22" spans="1:26" ht="19.5">
      <c r="A22" s="81"/>
      <c r="B22" s="8" t="s">
        <v>88</v>
      </c>
      <c r="C22" s="85"/>
      <c r="D22" s="9">
        <v>86</v>
      </c>
      <c r="E22" s="9">
        <f t="shared" si="6"/>
        <v>66</v>
      </c>
      <c r="F22" s="7">
        <v>20</v>
      </c>
      <c r="G22" s="42">
        <f t="shared" si="3"/>
        <v>0.76744186046511631</v>
      </c>
      <c r="H22" s="118"/>
      <c r="I22" s="77"/>
      <c r="J22" s="38" t="s">
        <v>54</v>
      </c>
      <c r="K22" s="117"/>
      <c r="L22" s="27">
        <v>44</v>
      </c>
      <c r="M22" s="27">
        <f t="shared" si="4"/>
        <v>21</v>
      </c>
      <c r="N22" s="27">
        <v>23</v>
      </c>
      <c r="O22" s="43">
        <f t="shared" si="5"/>
        <v>0.47727272727272729</v>
      </c>
      <c r="P22" s="118"/>
      <c r="Q22" s="93"/>
      <c r="R22" s="5" t="s">
        <v>191</v>
      </c>
      <c r="S22" s="37" t="s">
        <v>164</v>
      </c>
      <c r="T22" s="27" t="s">
        <v>15</v>
      </c>
      <c r="U22" s="27">
        <v>68</v>
      </c>
      <c r="V22" s="27">
        <f t="shared" si="7"/>
        <v>56</v>
      </c>
      <c r="W22" s="27">
        <v>12</v>
      </c>
      <c r="X22" s="43">
        <f t="shared" si="2"/>
        <v>0.82352941176470584</v>
      </c>
      <c r="Y22" s="48"/>
    </row>
    <row r="23" spans="1:26" ht="19.5">
      <c r="A23" s="81"/>
      <c r="B23" s="8" t="s">
        <v>89</v>
      </c>
      <c r="C23" s="85"/>
      <c r="D23" s="9">
        <v>117</v>
      </c>
      <c r="E23" s="9">
        <f t="shared" si="6"/>
        <v>104</v>
      </c>
      <c r="F23" s="7">
        <v>13</v>
      </c>
      <c r="G23" s="42">
        <f t="shared" si="3"/>
        <v>0.88888888888888884</v>
      </c>
      <c r="H23" s="118"/>
      <c r="I23" s="122" t="s">
        <v>279</v>
      </c>
      <c r="J23" s="38" t="s">
        <v>103</v>
      </c>
      <c r="K23" s="119" t="s">
        <v>107</v>
      </c>
      <c r="L23" s="27">
        <v>16</v>
      </c>
      <c r="M23" s="27">
        <f t="shared" si="4"/>
        <v>13</v>
      </c>
      <c r="N23" s="27">
        <v>3</v>
      </c>
      <c r="O23" s="43">
        <f t="shared" si="5"/>
        <v>0.8125</v>
      </c>
      <c r="P23" s="118">
        <f>(M23+M24+M25+M26)/(L23+L24+L25+L26)</f>
        <v>0.8928571428571429</v>
      </c>
      <c r="Q23" s="93"/>
      <c r="R23" s="18" t="s">
        <v>190</v>
      </c>
      <c r="S23" s="37" t="s">
        <v>165</v>
      </c>
      <c r="T23" s="32" t="s">
        <v>14</v>
      </c>
      <c r="U23" s="27">
        <v>88</v>
      </c>
      <c r="V23" s="27">
        <f t="shared" si="7"/>
        <v>68</v>
      </c>
      <c r="W23" s="27">
        <v>20</v>
      </c>
      <c r="X23" s="43">
        <f t="shared" si="2"/>
        <v>0.77272727272727271</v>
      </c>
      <c r="Y23" s="48"/>
    </row>
    <row r="24" spans="1:26" ht="19.5">
      <c r="A24" s="81"/>
      <c r="B24" s="8" t="s">
        <v>90</v>
      </c>
      <c r="C24" s="85"/>
      <c r="D24" s="9">
        <v>35</v>
      </c>
      <c r="E24" s="9">
        <f t="shared" si="6"/>
        <v>14</v>
      </c>
      <c r="F24" s="7">
        <v>21</v>
      </c>
      <c r="G24" s="42">
        <f t="shared" si="3"/>
        <v>0.4</v>
      </c>
      <c r="H24" s="118"/>
      <c r="I24" s="77"/>
      <c r="J24" s="38" t="s">
        <v>104</v>
      </c>
      <c r="K24" s="117"/>
      <c r="L24" s="27">
        <v>19</v>
      </c>
      <c r="M24" s="27">
        <f t="shared" si="4"/>
        <v>18</v>
      </c>
      <c r="N24" s="27">
        <v>1</v>
      </c>
      <c r="O24" s="43">
        <f t="shared" si="5"/>
        <v>0.94736842105263153</v>
      </c>
      <c r="P24" s="118"/>
      <c r="Q24" s="93"/>
      <c r="R24" s="17" t="s">
        <v>192</v>
      </c>
      <c r="S24" s="37" t="s">
        <v>166</v>
      </c>
      <c r="T24" s="27" t="s">
        <v>15</v>
      </c>
      <c r="U24" s="27">
        <v>37</v>
      </c>
      <c r="V24" s="27">
        <f t="shared" si="7"/>
        <v>30</v>
      </c>
      <c r="W24" s="27">
        <v>7</v>
      </c>
      <c r="X24" s="43">
        <f t="shared" si="2"/>
        <v>0.81081081081081086</v>
      </c>
      <c r="Y24" s="48"/>
    </row>
    <row r="25" spans="1:26" ht="19.5">
      <c r="A25" s="98" t="s">
        <v>274</v>
      </c>
      <c r="B25" s="8" t="s">
        <v>57</v>
      </c>
      <c r="C25" s="85" t="s">
        <v>13</v>
      </c>
      <c r="D25" s="9">
        <v>20</v>
      </c>
      <c r="E25" s="9">
        <f t="shared" si="6"/>
        <v>17</v>
      </c>
      <c r="F25" s="7">
        <v>3</v>
      </c>
      <c r="G25" s="42">
        <f t="shared" si="3"/>
        <v>0.85</v>
      </c>
      <c r="H25" s="118">
        <f>(E25+E26+E27+E28+E29+E30+E31+E32+E33+E34)/(D25+D26+D27+D28+D29+D30+D31+D32+D33+D34)</f>
        <v>0.43493150684931509</v>
      </c>
      <c r="I25" s="77"/>
      <c r="J25" s="38" t="s">
        <v>106</v>
      </c>
      <c r="K25" s="117"/>
      <c r="L25" s="27">
        <v>7</v>
      </c>
      <c r="M25" s="27">
        <f t="shared" si="4"/>
        <v>5</v>
      </c>
      <c r="N25" s="27">
        <v>2</v>
      </c>
      <c r="O25" s="43">
        <f t="shared" si="5"/>
        <v>0.7142857142857143</v>
      </c>
      <c r="P25" s="118"/>
      <c r="Q25" s="93"/>
      <c r="R25" s="20" t="s">
        <v>188</v>
      </c>
      <c r="S25" s="37" t="s">
        <v>167</v>
      </c>
      <c r="T25" s="27" t="s">
        <v>168</v>
      </c>
      <c r="U25" s="27">
        <v>73</v>
      </c>
      <c r="V25" s="27">
        <f t="shared" si="7"/>
        <v>59</v>
      </c>
      <c r="W25" s="27">
        <v>14</v>
      </c>
      <c r="X25" s="43">
        <f t="shared" si="2"/>
        <v>0.80821917808219179</v>
      </c>
      <c r="Y25" s="48"/>
    </row>
    <row r="26" spans="1:26" ht="19.5">
      <c r="A26" s="81"/>
      <c r="B26" s="8" t="s">
        <v>58</v>
      </c>
      <c r="C26" s="85"/>
      <c r="D26" s="9">
        <v>32</v>
      </c>
      <c r="E26" s="9">
        <f t="shared" si="6"/>
        <v>7</v>
      </c>
      <c r="F26" s="7">
        <v>25</v>
      </c>
      <c r="G26" s="42">
        <f t="shared" si="3"/>
        <v>0.21875</v>
      </c>
      <c r="H26" s="118"/>
      <c r="I26" s="77"/>
      <c r="J26" s="38" t="s">
        <v>105</v>
      </c>
      <c r="K26" s="117"/>
      <c r="L26" s="27">
        <v>14</v>
      </c>
      <c r="M26" s="27">
        <f t="shared" si="4"/>
        <v>14</v>
      </c>
      <c r="N26" s="27">
        <v>0</v>
      </c>
      <c r="O26" s="43">
        <f t="shared" si="5"/>
        <v>1</v>
      </c>
      <c r="P26" s="118"/>
      <c r="Q26" s="93"/>
      <c r="R26" s="18" t="s">
        <v>190</v>
      </c>
      <c r="S26" s="37" t="s">
        <v>169</v>
      </c>
      <c r="T26" s="32" t="s">
        <v>14</v>
      </c>
      <c r="U26" s="27">
        <v>35</v>
      </c>
      <c r="V26" s="27">
        <f t="shared" si="7"/>
        <v>24</v>
      </c>
      <c r="W26" s="27">
        <v>11</v>
      </c>
      <c r="X26" s="43">
        <f t="shared" si="2"/>
        <v>0.68571428571428572</v>
      </c>
      <c r="Y26" s="48"/>
    </row>
    <row r="27" spans="1:26" ht="19.5" customHeight="1">
      <c r="A27" s="81"/>
      <c r="B27" s="8" t="s">
        <v>59</v>
      </c>
      <c r="C27" s="85"/>
      <c r="D27" s="9">
        <v>11</v>
      </c>
      <c r="E27" s="9">
        <f t="shared" si="6"/>
        <v>10</v>
      </c>
      <c r="F27" s="7">
        <v>1</v>
      </c>
      <c r="G27" s="42">
        <f t="shared" si="3"/>
        <v>0.90909090909090906</v>
      </c>
      <c r="H27" s="118"/>
      <c r="I27" s="122" t="s">
        <v>278</v>
      </c>
      <c r="J27" s="38" t="s">
        <v>43</v>
      </c>
      <c r="K27" s="117" t="s">
        <v>18</v>
      </c>
      <c r="L27" s="27">
        <v>9</v>
      </c>
      <c r="M27" s="27">
        <f t="shared" si="4"/>
        <v>9</v>
      </c>
      <c r="N27" s="27">
        <v>0</v>
      </c>
      <c r="O27" s="42">
        <f t="shared" si="5"/>
        <v>1</v>
      </c>
      <c r="P27" s="118">
        <f>(M27+M28+M29+M30+M31)/(L27+L28+L29+L30+L31)</f>
        <v>0.86394557823129248</v>
      </c>
      <c r="Q27" s="93"/>
      <c r="R27" s="19" t="s">
        <v>186</v>
      </c>
      <c r="S27" s="37" t="s">
        <v>170</v>
      </c>
      <c r="T27" s="32" t="s">
        <v>14</v>
      </c>
      <c r="U27" s="27">
        <v>82</v>
      </c>
      <c r="V27" s="27">
        <f t="shared" si="7"/>
        <v>79</v>
      </c>
      <c r="W27" s="27">
        <v>3</v>
      </c>
      <c r="X27" s="43">
        <f t="shared" si="2"/>
        <v>0.96341463414634143</v>
      </c>
      <c r="Y27" s="48"/>
    </row>
    <row r="28" spans="1:26" ht="19.5" customHeight="1">
      <c r="A28" s="81"/>
      <c r="B28" s="8" t="s">
        <v>60</v>
      </c>
      <c r="C28" s="85"/>
      <c r="D28" s="9">
        <v>12</v>
      </c>
      <c r="E28" s="9">
        <f t="shared" si="6"/>
        <v>11</v>
      </c>
      <c r="F28" s="7">
        <v>1</v>
      </c>
      <c r="G28" s="42">
        <f t="shared" si="3"/>
        <v>0.91666666666666663</v>
      </c>
      <c r="H28" s="118"/>
      <c r="I28" s="77"/>
      <c r="J28" s="38" t="s">
        <v>44</v>
      </c>
      <c r="K28" s="117"/>
      <c r="L28" s="27">
        <v>38</v>
      </c>
      <c r="M28" s="27">
        <f t="shared" si="4"/>
        <v>33</v>
      </c>
      <c r="N28" s="27">
        <v>5</v>
      </c>
      <c r="O28" s="42">
        <f t="shared" si="5"/>
        <v>0.86842105263157898</v>
      </c>
      <c r="P28" s="118"/>
      <c r="Q28" s="93"/>
      <c r="R28" s="14"/>
      <c r="S28" s="39" t="s">
        <v>211</v>
      </c>
      <c r="T28" s="40" t="s">
        <v>145</v>
      </c>
      <c r="U28" s="28">
        <v>114</v>
      </c>
      <c r="V28" s="40">
        <f t="shared" si="7"/>
        <v>0</v>
      </c>
      <c r="W28" s="28">
        <v>114</v>
      </c>
      <c r="X28" s="47">
        <f t="shared" si="2"/>
        <v>0</v>
      </c>
      <c r="Y28" s="48"/>
    </row>
    <row r="29" spans="1:26" ht="19.5" customHeight="1">
      <c r="A29" s="81"/>
      <c r="B29" s="8" t="s">
        <v>61</v>
      </c>
      <c r="C29" s="85"/>
      <c r="D29" s="9">
        <v>34</v>
      </c>
      <c r="E29" s="9">
        <f t="shared" si="6"/>
        <v>30</v>
      </c>
      <c r="F29" s="7">
        <v>4</v>
      </c>
      <c r="G29" s="42">
        <f t="shared" si="3"/>
        <v>0.88235294117647056</v>
      </c>
      <c r="H29" s="118"/>
      <c r="I29" s="77"/>
      <c r="J29" s="38" t="s">
        <v>45</v>
      </c>
      <c r="K29" s="117"/>
      <c r="L29" s="27">
        <v>18</v>
      </c>
      <c r="M29" s="27">
        <f t="shared" si="4"/>
        <v>13</v>
      </c>
      <c r="N29" s="27">
        <v>5</v>
      </c>
      <c r="O29" s="42">
        <f t="shared" si="5"/>
        <v>0.72222222222222221</v>
      </c>
      <c r="P29" s="118"/>
      <c r="Q29" s="93"/>
      <c r="R29" s="18" t="s">
        <v>190</v>
      </c>
      <c r="S29" s="37" t="s">
        <v>171</v>
      </c>
      <c r="T29" s="32" t="s">
        <v>14</v>
      </c>
      <c r="U29" s="27">
        <v>84</v>
      </c>
      <c r="V29" s="27">
        <f t="shared" si="7"/>
        <v>39</v>
      </c>
      <c r="W29" s="27">
        <v>45</v>
      </c>
      <c r="X29" s="43">
        <f t="shared" si="2"/>
        <v>0.4642857142857143</v>
      </c>
      <c r="Y29" s="48"/>
    </row>
    <row r="30" spans="1:26" ht="19.5" customHeight="1">
      <c r="A30" s="81"/>
      <c r="B30" s="8" t="s">
        <v>62</v>
      </c>
      <c r="C30" s="85"/>
      <c r="D30" s="9">
        <v>12</v>
      </c>
      <c r="E30" s="9">
        <f t="shared" si="6"/>
        <v>11</v>
      </c>
      <c r="F30" s="7">
        <v>1</v>
      </c>
      <c r="G30" s="42">
        <f t="shared" si="3"/>
        <v>0.91666666666666663</v>
      </c>
      <c r="H30" s="118"/>
      <c r="I30" s="77"/>
      <c r="J30" s="38" t="s">
        <v>46</v>
      </c>
      <c r="K30" s="117"/>
      <c r="L30" s="27">
        <v>54</v>
      </c>
      <c r="M30" s="27">
        <f t="shared" si="4"/>
        <v>51</v>
      </c>
      <c r="N30" s="27">
        <v>3</v>
      </c>
      <c r="O30" s="42">
        <f t="shared" si="5"/>
        <v>0.94444444444444442</v>
      </c>
      <c r="P30" s="118"/>
      <c r="Q30" s="93"/>
      <c r="R30" s="20" t="s">
        <v>188</v>
      </c>
      <c r="S30" s="37" t="s">
        <v>172</v>
      </c>
      <c r="T30" s="27" t="s">
        <v>168</v>
      </c>
      <c r="U30" s="27">
        <v>63</v>
      </c>
      <c r="V30" s="27">
        <f t="shared" si="7"/>
        <v>45</v>
      </c>
      <c r="W30" s="27">
        <v>18</v>
      </c>
      <c r="X30" s="43">
        <f t="shared" si="2"/>
        <v>0.7142857142857143</v>
      </c>
      <c r="Y30" s="48"/>
    </row>
    <row r="31" spans="1:26" ht="19.5" customHeight="1">
      <c r="A31" s="81"/>
      <c r="B31" s="8" t="s">
        <v>63</v>
      </c>
      <c r="C31" s="85"/>
      <c r="D31" s="9">
        <v>54</v>
      </c>
      <c r="E31" s="9">
        <f t="shared" si="6"/>
        <v>4</v>
      </c>
      <c r="F31" s="7">
        <v>50</v>
      </c>
      <c r="G31" s="42">
        <f t="shared" si="3"/>
        <v>7.407407407407407E-2</v>
      </c>
      <c r="H31" s="118"/>
      <c r="I31" s="77"/>
      <c r="J31" s="38" t="s">
        <v>47</v>
      </c>
      <c r="K31" s="117"/>
      <c r="L31" s="27">
        <v>28</v>
      </c>
      <c r="M31" s="27">
        <f t="shared" si="4"/>
        <v>21</v>
      </c>
      <c r="N31" s="27">
        <v>7</v>
      </c>
      <c r="O31" s="42">
        <f t="shared" si="5"/>
        <v>0.75</v>
      </c>
      <c r="P31" s="118"/>
      <c r="Q31" s="93"/>
      <c r="R31" s="17" t="s">
        <v>192</v>
      </c>
      <c r="S31" s="37" t="s">
        <v>173</v>
      </c>
      <c r="T31" s="27" t="s">
        <v>15</v>
      </c>
      <c r="U31" s="27">
        <v>54</v>
      </c>
      <c r="V31" s="27">
        <f t="shared" si="7"/>
        <v>44</v>
      </c>
      <c r="W31" s="27">
        <v>10</v>
      </c>
      <c r="X31" s="43">
        <f t="shared" si="2"/>
        <v>0.81481481481481477</v>
      </c>
      <c r="Y31" s="48"/>
    </row>
    <row r="32" spans="1:26" ht="19.5" customHeight="1">
      <c r="A32" s="81"/>
      <c r="B32" s="8" t="s">
        <v>64</v>
      </c>
      <c r="C32" s="85"/>
      <c r="D32" s="9">
        <v>80</v>
      </c>
      <c r="E32" s="9">
        <f t="shared" si="6"/>
        <v>7</v>
      </c>
      <c r="F32" s="7">
        <v>73</v>
      </c>
      <c r="G32" s="42">
        <f t="shared" si="3"/>
        <v>8.7499999999999994E-2</v>
      </c>
      <c r="H32" s="118"/>
      <c r="I32" s="122" t="s">
        <v>277</v>
      </c>
      <c r="J32" s="38" t="s">
        <v>75</v>
      </c>
      <c r="K32" s="117" t="s">
        <v>16</v>
      </c>
      <c r="L32" s="27">
        <v>53</v>
      </c>
      <c r="M32" s="27">
        <f t="shared" si="4"/>
        <v>48</v>
      </c>
      <c r="N32" s="27">
        <v>5</v>
      </c>
      <c r="O32" s="42">
        <f t="shared" si="5"/>
        <v>0.90566037735849059</v>
      </c>
      <c r="P32" s="118">
        <f>(M32+M33+M34+M35+M36+M37+M38)/(L32+L33+L34+L35+L36+L37+L38)</f>
        <v>0.79545454545454541</v>
      </c>
      <c r="Q32" s="93"/>
      <c r="R32" s="19" t="s">
        <v>186</v>
      </c>
      <c r="S32" s="37" t="s">
        <v>174</v>
      </c>
      <c r="T32" s="32" t="s">
        <v>14</v>
      </c>
      <c r="U32" s="27">
        <v>59</v>
      </c>
      <c r="V32" s="27">
        <f t="shared" si="7"/>
        <v>52</v>
      </c>
      <c r="W32" s="27">
        <v>7</v>
      </c>
      <c r="X32" s="43">
        <f t="shared" si="2"/>
        <v>0.88135593220338981</v>
      </c>
      <c r="Y32" s="48"/>
    </row>
    <row r="33" spans="1:25" ht="19.5" customHeight="1">
      <c r="A33" s="81"/>
      <c r="B33" s="8" t="s">
        <v>65</v>
      </c>
      <c r="C33" s="85"/>
      <c r="D33" s="9">
        <v>26</v>
      </c>
      <c r="E33" s="9">
        <f t="shared" si="6"/>
        <v>21</v>
      </c>
      <c r="F33" s="7">
        <v>5</v>
      </c>
      <c r="G33" s="42">
        <f t="shared" si="3"/>
        <v>0.80769230769230771</v>
      </c>
      <c r="H33" s="118"/>
      <c r="I33" s="77"/>
      <c r="J33" s="38" t="s">
        <v>76</v>
      </c>
      <c r="K33" s="117"/>
      <c r="L33" s="27">
        <v>8</v>
      </c>
      <c r="M33" s="27">
        <f t="shared" si="4"/>
        <v>8</v>
      </c>
      <c r="N33" s="27">
        <v>0</v>
      </c>
      <c r="O33" s="42">
        <f t="shared" si="5"/>
        <v>1</v>
      </c>
      <c r="P33" s="118"/>
      <c r="Q33" s="93"/>
      <c r="R33" s="17" t="s">
        <v>192</v>
      </c>
      <c r="S33" s="37" t="s">
        <v>175</v>
      </c>
      <c r="T33" s="27" t="s">
        <v>15</v>
      </c>
      <c r="U33" s="27">
        <v>102</v>
      </c>
      <c r="V33" s="27">
        <f t="shared" si="7"/>
        <v>89</v>
      </c>
      <c r="W33" s="27">
        <v>13</v>
      </c>
      <c r="X33" s="43">
        <f t="shared" si="2"/>
        <v>0.87254901960784315</v>
      </c>
      <c r="Y33" s="48"/>
    </row>
    <row r="34" spans="1:25" ht="19.5" customHeight="1">
      <c r="A34" s="81"/>
      <c r="B34" s="8" t="s">
        <v>66</v>
      </c>
      <c r="C34" s="85"/>
      <c r="D34" s="9">
        <v>11</v>
      </c>
      <c r="E34" s="9">
        <f t="shared" si="6"/>
        <v>9</v>
      </c>
      <c r="F34" s="7">
        <v>2</v>
      </c>
      <c r="G34" s="42">
        <f t="shared" si="3"/>
        <v>0.81818181818181823</v>
      </c>
      <c r="H34" s="118"/>
      <c r="I34" s="77"/>
      <c r="J34" s="38" t="s">
        <v>77</v>
      </c>
      <c r="K34" s="117"/>
      <c r="L34" s="27">
        <v>44</v>
      </c>
      <c r="M34" s="27">
        <f t="shared" si="4"/>
        <v>31</v>
      </c>
      <c r="N34" s="27">
        <v>13</v>
      </c>
      <c r="O34" s="42">
        <f t="shared" si="5"/>
        <v>0.70454545454545459</v>
      </c>
      <c r="P34" s="118"/>
      <c r="Q34" s="93"/>
      <c r="R34" s="16" t="s">
        <v>189</v>
      </c>
      <c r="S34" s="37" t="s">
        <v>176</v>
      </c>
      <c r="T34" s="27" t="s">
        <v>19</v>
      </c>
      <c r="U34" s="27">
        <v>125</v>
      </c>
      <c r="V34" s="27">
        <f t="shared" si="7"/>
        <v>114</v>
      </c>
      <c r="W34" s="27">
        <v>11</v>
      </c>
      <c r="X34" s="43">
        <f t="shared" si="2"/>
        <v>0.91200000000000003</v>
      </c>
      <c r="Y34" s="48"/>
    </row>
    <row r="35" spans="1:25" ht="19.5" customHeight="1">
      <c r="A35" s="98" t="s">
        <v>275</v>
      </c>
      <c r="B35" s="8" t="s">
        <v>122</v>
      </c>
      <c r="C35" s="85" t="s">
        <v>18</v>
      </c>
      <c r="D35" s="9">
        <v>105</v>
      </c>
      <c r="E35" s="9">
        <f t="shared" si="6"/>
        <v>101</v>
      </c>
      <c r="F35" s="7">
        <v>4</v>
      </c>
      <c r="G35" s="42">
        <f t="shared" si="3"/>
        <v>0.96190476190476193</v>
      </c>
      <c r="H35" s="118">
        <f>(E35+E36+E37+E38+E39+E40+E41+E42+E43+E44+E45+E46+E47)/(D35+D36+D37+D38+D39+D40+D41+D42+D43+D44+D45+D46+D47)</f>
        <v>0.86481802426343157</v>
      </c>
      <c r="I35" s="77"/>
      <c r="J35" s="38" t="s">
        <v>78</v>
      </c>
      <c r="K35" s="117"/>
      <c r="L35" s="27">
        <v>53</v>
      </c>
      <c r="M35" s="27">
        <f t="shared" si="4"/>
        <v>43</v>
      </c>
      <c r="N35" s="27">
        <v>10</v>
      </c>
      <c r="O35" s="42">
        <f t="shared" si="5"/>
        <v>0.81132075471698117</v>
      </c>
      <c r="P35" s="118"/>
      <c r="Q35" s="93"/>
      <c r="R35" s="16" t="s">
        <v>189</v>
      </c>
      <c r="S35" s="37" t="s">
        <v>177</v>
      </c>
      <c r="T35" s="27" t="s">
        <v>19</v>
      </c>
      <c r="U35" s="27">
        <v>114</v>
      </c>
      <c r="V35" s="27">
        <f t="shared" si="7"/>
        <v>105</v>
      </c>
      <c r="W35" s="27">
        <v>9</v>
      </c>
      <c r="X35" s="43">
        <f t="shared" si="2"/>
        <v>0.92105263157894735</v>
      </c>
      <c r="Y35" s="48"/>
    </row>
    <row r="36" spans="1:25" ht="19.5" customHeight="1">
      <c r="A36" s="81"/>
      <c r="B36" s="8" t="s">
        <v>123</v>
      </c>
      <c r="C36" s="85"/>
      <c r="D36" s="9">
        <v>19</v>
      </c>
      <c r="E36" s="9">
        <f t="shared" si="6"/>
        <v>17</v>
      </c>
      <c r="F36" s="7">
        <v>2</v>
      </c>
      <c r="G36" s="42">
        <f t="shared" si="3"/>
        <v>0.89473684210526316</v>
      </c>
      <c r="H36" s="118"/>
      <c r="I36" s="77"/>
      <c r="J36" s="38" t="s">
        <v>79</v>
      </c>
      <c r="K36" s="117"/>
      <c r="L36" s="27">
        <v>113</v>
      </c>
      <c r="M36" s="27">
        <f t="shared" si="4"/>
        <v>89</v>
      </c>
      <c r="N36" s="27">
        <v>24</v>
      </c>
      <c r="O36" s="42">
        <f t="shared" si="5"/>
        <v>0.78761061946902655</v>
      </c>
      <c r="P36" s="118"/>
      <c r="Q36" s="93"/>
      <c r="R36" s="18" t="s">
        <v>190</v>
      </c>
      <c r="S36" s="37" t="s">
        <v>178</v>
      </c>
      <c r="T36" s="32" t="s">
        <v>14</v>
      </c>
      <c r="U36" s="27">
        <v>59</v>
      </c>
      <c r="V36" s="27">
        <f t="shared" si="7"/>
        <v>34</v>
      </c>
      <c r="W36" s="27">
        <v>25</v>
      </c>
      <c r="X36" s="43">
        <f t="shared" si="2"/>
        <v>0.57627118644067798</v>
      </c>
      <c r="Y36" s="48"/>
    </row>
    <row r="37" spans="1:25" ht="19.5" customHeight="1">
      <c r="A37" s="81"/>
      <c r="B37" s="8" t="s">
        <v>124</v>
      </c>
      <c r="C37" s="85"/>
      <c r="D37" s="9">
        <v>58</v>
      </c>
      <c r="E37" s="9">
        <f t="shared" si="6"/>
        <v>45</v>
      </c>
      <c r="F37" s="7">
        <v>13</v>
      </c>
      <c r="G37" s="42">
        <f t="shared" si="3"/>
        <v>0.77586206896551724</v>
      </c>
      <c r="H37" s="118"/>
      <c r="I37" s="77"/>
      <c r="J37" s="38" t="s">
        <v>80</v>
      </c>
      <c r="K37" s="117"/>
      <c r="L37" s="27">
        <v>29</v>
      </c>
      <c r="M37" s="27">
        <f t="shared" si="4"/>
        <v>25</v>
      </c>
      <c r="N37" s="27">
        <v>4</v>
      </c>
      <c r="O37" s="42">
        <f t="shared" si="5"/>
        <v>0.86206896551724133</v>
      </c>
      <c r="P37" s="118"/>
      <c r="Q37" s="93"/>
      <c r="R37" s="20" t="s">
        <v>188</v>
      </c>
      <c r="S37" s="37" t="s">
        <v>179</v>
      </c>
      <c r="T37" s="27" t="s">
        <v>168</v>
      </c>
      <c r="U37" s="27">
        <v>83</v>
      </c>
      <c r="V37" s="27">
        <f t="shared" si="7"/>
        <v>66</v>
      </c>
      <c r="W37" s="27">
        <v>17</v>
      </c>
      <c r="X37" s="43">
        <f t="shared" si="2"/>
        <v>0.79518072289156627</v>
      </c>
      <c r="Y37" s="48"/>
    </row>
    <row r="38" spans="1:25" ht="19.5" customHeight="1">
      <c r="A38" s="81"/>
      <c r="B38" s="8" t="s">
        <v>125</v>
      </c>
      <c r="C38" s="85"/>
      <c r="D38" s="9">
        <v>42</v>
      </c>
      <c r="E38" s="9">
        <f t="shared" si="6"/>
        <v>34</v>
      </c>
      <c r="F38" s="7">
        <v>8</v>
      </c>
      <c r="G38" s="42">
        <f t="shared" si="3"/>
        <v>0.80952380952380953</v>
      </c>
      <c r="H38" s="118"/>
      <c r="I38" s="77"/>
      <c r="J38" s="38" t="s">
        <v>81</v>
      </c>
      <c r="K38" s="117"/>
      <c r="L38" s="27">
        <v>52</v>
      </c>
      <c r="M38" s="27">
        <f t="shared" si="4"/>
        <v>36</v>
      </c>
      <c r="N38" s="27">
        <v>16</v>
      </c>
      <c r="O38" s="42">
        <f t="shared" si="5"/>
        <v>0.69230769230769229</v>
      </c>
      <c r="P38" s="118"/>
      <c r="Q38" s="93"/>
      <c r="R38" s="20" t="s">
        <v>188</v>
      </c>
      <c r="S38" s="37" t="s">
        <v>180</v>
      </c>
      <c r="T38" s="27" t="s">
        <v>168</v>
      </c>
      <c r="U38" s="27">
        <v>89</v>
      </c>
      <c r="V38" s="27">
        <f t="shared" si="7"/>
        <v>75</v>
      </c>
      <c r="W38" s="27">
        <v>14</v>
      </c>
      <c r="X38" s="43">
        <f t="shared" si="2"/>
        <v>0.84269662921348309</v>
      </c>
      <c r="Y38" s="48"/>
    </row>
    <row r="39" spans="1:25" ht="19.5" customHeight="1">
      <c r="A39" s="81"/>
      <c r="B39" s="8" t="s">
        <v>126</v>
      </c>
      <c r="C39" s="85"/>
      <c r="D39" s="9">
        <v>39</v>
      </c>
      <c r="E39" s="9">
        <f t="shared" si="6"/>
        <v>36</v>
      </c>
      <c r="F39" s="7">
        <v>3</v>
      </c>
      <c r="G39" s="42">
        <f t="shared" si="3"/>
        <v>0.92307692307692313</v>
      </c>
      <c r="H39" s="118"/>
      <c r="I39" s="122" t="s">
        <v>236</v>
      </c>
      <c r="J39" s="38" t="s">
        <v>137</v>
      </c>
      <c r="K39" s="119" t="s">
        <v>228</v>
      </c>
      <c r="L39" s="27">
        <v>23</v>
      </c>
      <c r="M39" s="27">
        <f t="shared" si="4"/>
        <v>1</v>
      </c>
      <c r="N39" s="27">
        <v>22</v>
      </c>
      <c r="O39" s="42">
        <f t="shared" si="5"/>
        <v>4.3478260869565216E-2</v>
      </c>
      <c r="P39" s="118">
        <f>(M39+M40+M41+M42+M43)/(L39+L40+L41+L42+L43)</f>
        <v>0.12179487179487179</v>
      </c>
      <c r="Q39" s="93"/>
      <c r="R39" s="16" t="s">
        <v>189</v>
      </c>
      <c r="S39" s="37" t="s">
        <v>181</v>
      </c>
      <c r="T39" s="27" t="s">
        <v>19</v>
      </c>
      <c r="U39" s="27">
        <v>46</v>
      </c>
      <c r="V39" s="27">
        <f t="shared" si="7"/>
        <v>44</v>
      </c>
      <c r="W39" s="27">
        <v>2</v>
      </c>
      <c r="X39" s="43">
        <f t="shared" si="2"/>
        <v>0.95652173913043481</v>
      </c>
      <c r="Y39" s="48"/>
    </row>
    <row r="40" spans="1:25" ht="19.5" customHeight="1">
      <c r="A40" s="81"/>
      <c r="B40" s="8" t="s">
        <v>127</v>
      </c>
      <c r="C40" s="85"/>
      <c r="D40" s="9">
        <v>66</v>
      </c>
      <c r="E40" s="9">
        <f t="shared" si="6"/>
        <v>63</v>
      </c>
      <c r="F40" s="7">
        <v>3</v>
      </c>
      <c r="G40" s="42">
        <f t="shared" si="3"/>
        <v>0.95454545454545459</v>
      </c>
      <c r="H40" s="118"/>
      <c r="I40" s="77"/>
      <c r="J40" s="38" t="s">
        <v>61</v>
      </c>
      <c r="K40" s="117"/>
      <c r="L40" s="27">
        <v>19</v>
      </c>
      <c r="M40" s="27">
        <f t="shared" si="4"/>
        <v>4</v>
      </c>
      <c r="N40" s="27">
        <v>15</v>
      </c>
      <c r="O40" s="42">
        <f t="shared" si="5"/>
        <v>0.21052631578947367</v>
      </c>
      <c r="P40" s="118"/>
      <c r="Q40" s="94"/>
      <c r="R40" s="5" t="s">
        <v>191</v>
      </c>
      <c r="S40" s="37" t="s">
        <v>182</v>
      </c>
      <c r="T40" s="27" t="s">
        <v>15</v>
      </c>
      <c r="U40" s="27">
        <v>63</v>
      </c>
      <c r="V40" s="27">
        <f t="shared" si="7"/>
        <v>38</v>
      </c>
      <c r="W40" s="27">
        <v>25</v>
      </c>
      <c r="X40" s="43">
        <f t="shared" si="2"/>
        <v>0.60317460317460314</v>
      </c>
      <c r="Y40" s="48"/>
    </row>
    <row r="41" spans="1:25" ht="19.5" customHeight="1">
      <c r="A41" s="81"/>
      <c r="B41" s="8" t="s">
        <v>128</v>
      </c>
      <c r="C41" s="85"/>
      <c r="D41" s="9">
        <v>38</v>
      </c>
      <c r="E41" s="9">
        <f t="shared" si="6"/>
        <v>31</v>
      </c>
      <c r="F41" s="7">
        <v>7</v>
      </c>
      <c r="G41" s="42">
        <f t="shared" si="3"/>
        <v>0.81578947368421051</v>
      </c>
      <c r="H41" s="118"/>
      <c r="I41" s="77"/>
      <c r="J41" s="38" t="s">
        <v>138</v>
      </c>
      <c r="K41" s="117"/>
      <c r="L41" s="27">
        <v>71</v>
      </c>
      <c r="M41" s="27">
        <f t="shared" si="4"/>
        <v>13</v>
      </c>
      <c r="N41" s="27">
        <v>58</v>
      </c>
      <c r="O41" s="42">
        <f t="shared" si="5"/>
        <v>0.18309859154929578</v>
      </c>
      <c r="P41" s="118"/>
      <c r="Q41" s="85" t="s">
        <v>8</v>
      </c>
      <c r="R41" s="85"/>
      <c r="S41" s="85"/>
      <c r="T41" s="85"/>
      <c r="U41" s="2">
        <f>SUM(U3:U40)</f>
        <v>2951</v>
      </c>
      <c r="V41" s="2">
        <f t="shared" ref="V41:W41" si="8">SUM(V3:V40)</f>
        <v>2023</v>
      </c>
      <c r="W41" s="2">
        <f t="shared" si="8"/>
        <v>928</v>
      </c>
      <c r="X41" s="2"/>
      <c r="Y41" s="2"/>
    </row>
    <row r="42" spans="1:25" ht="19.5" customHeight="1">
      <c r="A42" s="81"/>
      <c r="B42" s="8" t="s">
        <v>129</v>
      </c>
      <c r="C42" s="85"/>
      <c r="D42" s="9">
        <v>50</v>
      </c>
      <c r="E42" s="9">
        <f t="shared" si="6"/>
        <v>35</v>
      </c>
      <c r="F42" s="9">
        <v>15</v>
      </c>
      <c r="G42" s="42">
        <f t="shared" si="3"/>
        <v>0.7</v>
      </c>
      <c r="H42" s="118"/>
      <c r="I42" s="77"/>
      <c r="J42" s="38" t="s">
        <v>139</v>
      </c>
      <c r="K42" s="117"/>
      <c r="L42" s="27">
        <v>21</v>
      </c>
      <c r="M42" s="27">
        <f t="shared" si="4"/>
        <v>0</v>
      </c>
      <c r="N42" s="27">
        <v>21</v>
      </c>
      <c r="O42" s="42">
        <f t="shared" si="5"/>
        <v>0</v>
      </c>
      <c r="P42" s="118"/>
    </row>
    <row r="43" spans="1:25" ht="19.5" customHeight="1">
      <c r="A43" s="81"/>
      <c r="B43" s="8" t="s">
        <v>130</v>
      </c>
      <c r="C43" s="85"/>
      <c r="D43" s="9">
        <v>13</v>
      </c>
      <c r="E43" s="9">
        <f t="shared" si="6"/>
        <v>11</v>
      </c>
      <c r="F43" s="9">
        <v>2</v>
      </c>
      <c r="G43" s="42">
        <f t="shared" si="3"/>
        <v>0.84615384615384615</v>
      </c>
      <c r="H43" s="118"/>
      <c r="I43" s="77"/>
      <c r="J43" s="38" t="s">
        <v>140</v>
      </c>
      <c r="K43" s="117"/>
      <c r="L43" s="27">
        <v>22</v>
      </c>
      <c r="M43" s="27">
        <f t="shared" si="4"/>
        <v>1</v>
      </c>
      <c r="N43" s="27">
        <v>21</v>
      </c>
      <c r="O43" s="42">
        <f t="shared" si="5"/>
        <v>4.5454545454545456E-2</v>
      </c>
      <c r="P43" s="118"/>
      <c r="Q43" s="77" t="s">
        <v>183</v>
      </c>
      <c r="R43" s="77"/>
      <c r="S43" s="77" t="s">
        <v>184</v>
      </c>
      <c r="T43" s="77"/>
      <c r="U43" s="77" t="s">
        <v>185</v>
      </c>
      <c r="V43" s="77"/>
      <c r="W43" s="81" t="s">
        <v>204</v>
      </c>
      <c r="X43" s="81"/>
      <c r="Y43" s="81"/>
    </row>
    <row r="44" spans="1:25" ht="19.5" customHeight="1">
      <c r="A44" s="81"/>
      <c r="B44" s="8" t="s">
        <v>131</v>
      </c>
      <c r="C44" s="85"/>
      <c r="D44" s="9">
        <v>6</v>
      </c>
      <c r="E44" s="9">
        <f t="shared" si="6"/>
        <v>5</v>
      </c>
      <c r="F44" s="9">
        <v>1</v>
      </c>
      <c r="G44" s="42">
        <f t="shared" si="3"/>
        <v>0.83333333333333337</v>
      </c>
      <c r="H44" s="118"/>
      <c r="I44" s="122" t="s">
        <v>276</v>
      </c>
      <c r="J44" s="38" t="s">
        <v>93</v>
      </c>
      <c r="K44" s="117" t="s">
        <v>16</v>
      </c>
      <c r="L44" s="27">
        <v>56</v>
      </c>
      <c r="M44" s="27">
        <f t="shared" si="4"/>
        <v>46</v>
      </c>
      <c r="N44" s="27">
        <v>10</v>
      </c>
      <c r="O44" s="42">
        <f t="shared" si="5"/>
        <v>0.8214285714285714</v>
      </c>
      <c r="P44" s="118">
        <f>(M44+M45+M46+M47+M48+M49)/(L44+L45+L46+L47+L48+L49)</f>
        <v>0.80069930069930073</v>
      </c>
      <c r="Q44" s="77"/>
      <c r="R44" s="77"/>
      <c r="S44" s="77"/>
      <c r="T44" s="77"/>
      <c r="U44" s="77"/>
      <c r="V44" s="77"/>
      <c r="W44" s="81"/>
      <c r="X44" s="81"/>
      <c r="Y44" s="81"/>
    </row>
    <row r="45" spans="1:25" ht="26.25" customHeight="1">
      <c r="A45" s="81"/>
      <c r="B45" s="8" t="s">
        <v>132</v>
      </c>
      <c r="C45" s="85"/>
      <c r="D45" s="9">
        <v>30</v>
      </c>
      <c r="E45" s="9">
        <f t="shared" si="6"/>
        <v>22</v>
      </c>
      <c r="F45" s="9">
        <v>8</v>
      </c>
      <c r="G45" s="42">
        <f t="shared" si="3"/>
        <v>0.73333333333333328</v>
      </c>
      <c r="H45" s="118"/>
      <c r="I45" s="77"/>
      <c r="J45" s="38" t="s">
        <v>94</v>
      </c>
      <c r="K45" s="117"/>
      <c r="L45" s="27">
        <v>41</v>
      </c>
      <c r="M45" s="27">
        <f t="shared" si="4"/>
        <v>36</v>
      </c>
      <c r="N45" s="27">
        <v>5</v>
      </c>
      <c r="O45" s="42">
        <f t="shared" si="5"/>
        <v>0.87804878048780488</v>
      </c>
      <c r="P45" s="118"/>
      <c r="Q45" s="75">
        <f>D50+L50+U41</f>
        <v>7103</v>
      </c>
      <c r="R45" s="76"/>
      <c r="S45" s="75">
        <f>E50+M50+V41</f>
        <v>5007</v>
      </c>
      <c r="T45" s="76"/>
      <c r="U45" s="108">
        <f>S45/Q45</f>
        <v>0.70491341686611286</v>
      </c>
      <c r="V45" s="109"/>
      <c r="W45" s="78"/>
      <c r="X45" s="79"/>
      <c r="Y45" s="80"/>
    </row>
    <row r="46" spans="1:25" ht="24.75" customHeight="1">
      <c r="A46" s="81"/>
      <c r="B46" s="8" t="s">
        <v>133</v>
      </c>
      <c r="C46" s="85"/>
      <c r="D46" s="9">
        <v>23</v>
      </c>
      <c r="E46" s="9">
        <f t="shared" si="6"/>
        <v>19</v>
      </c>
      <c r="F46" s="9">
        <v>4</v>
      </c>
      <c r="G46" s="42">
        <f t="shared" si="3"/>
        <v>0.82608695652173914</v>
      </c>
      <c r="H46" s="118"/>
      <c r="I46" s="77"/>
      <c r="J46" s="38" t="s">
        <v>95</v>
      </c>
      <c r="K46" s="117"/>
      <c r="L46" s="27">
        <v>29</v>
      </c>
      <c r="M46" s="27">
        <f t="shared" si="4"/>
        <v>27</v>
      </c>
      <c r="N46" s="27">
        <v>2</v>
      </c>
      <c r="O46" s="42">
        <f t="shared" si="5"/>
        <v>0.93103448275862066</v>
      </c>
      <c r="P46" s="118"/>
      <c r="Q46" s="75" t="s">
        <v>183</v>
      </c>
      <c r="R46" s="76"/>
      <c r="S46" s="75" t="s">
        <v>184</v>
      </c>
      <c r="T46" s="76"/>
      <c r="U46" s="75" t="s">
        <v>185</v>
      </c>
      <c r="V46" s="76"/>
      <c r="W46" s="78" t="s">
        <v>209</v>
      </c>
      <c r="X46" s="79"/>
      <c r="Y46" s="80"/>
    </row>
    <row r="47" spans="1:25" ht="19.5" customHeight="1">
      <c r="A47" s="81"/>
      <c r="B47" s="8" t="s">
        <v>134</v>
      </c>
      <c r="C47" s="85"/>
      <c r="D47" s="9">
        <v>88</v>
      </c>
      <c r="E47" s="9">
        <f t="shared" si="6"/>
        <v>80</v>
      </c>
      <c r="F47" s="9">
        <v>8</v>
      </c>
      <c r="G47" s="42">
        <f t="shared" si="3"/>
        <v>0.90909090909090906</v>
      </c>
      <c r="H47" s="118"/>
      <c r="I47" s="77"/>
      <c r="J47" s="38" t="s">
        <v>96</v>
      </c>
      <c r="K47" s="117"/>
      <c r="L47" s="27">
        <v>98</v>
      </c>
      <c r="M47" s="27">
        <f t="shared" si="4"/>
        <v>68</v>
      </c>
      <c r="N47" s="27">
        <v>30</v>
      </c>
      <c r="O47" s="42">
        <f t="shared" si="5"/>
        <v>0.69387755102040816</v>
      </c>
      <c r="P47" s="118"/>
      <c r="Q47" s="81">
        <f>D50+L50+U41-D48-D49-U4-U7-U13-U28</f>
        <v>6490</v>
      </c>
      <c r="R47" s="81"/>
      <c r="S47" s="77">
        <f>E50+M50+V41</f>
        <v>5007</v>
      </c>
      <c r="T47" s="77"/>
      <c r="U47" s="110">
        <f>S47/Q47</f>
        <v>0.77149460708782747</v>
      </c>
      <c r="V47" s="111"/>
      <c r="W47" s="72" t="s">
        <v>213</v>
      </c>
      <c r="X47" s="72"/>
      <c r="Y47" s="72"/>
    </row>
    <row r="48" spans="1:25" ht="19.5" customHeight="1">
      <c r="A48" s="87" t="s">
        <v>3</v>
      </c>
      <c r="B48" s="88"/>
      <c r="C48" s="89"/>
      <c r="D48" s="41">
        <v>156</v>
      </c>
      <c r="E48" s="41">
        <f t="shared" si="6"/>
        <v>156</v>
      </c>
      <c r="F48" s="41"/>
      <c r="G48" s="46">
        <f t="shared" si="3"/>
        <v>1</v>
      </c>
      <c r="H48" s="26">
        <v>0</v>
      </c>
      <c r="I48" s="77"/>
      <c r="J48" s="38" t="s">
        <v>97</v>
      </c>
      <c r="K48" s="117"/>
      <c r="L48" s="27">
        <v>37</v>
      </c>
      <c r="M48" s="27">
        <f t="shared" si="4"/>
        <v>31</v>
      </c>
      <c r="N48" s="27">
        <v>6</v>
      </c>
      <c r="O48" s="42">
        <f t="shared" si="5"/>
        <v>0.83783783783783783</v>
      </c>
      <c r="P48" s="118"/>
      <c r="Q48" s="81"/>
      <c r="R48" s="81"/>
      <c r="S48" s="77"/>
      <c r="T48" s="77"/>
      <c r="U48" s="112"/>
      <c r="V48" s="113"/>
      <c r="W48" s="72"/>
      <c r="X48" s="72"/>
      <c r="Y48" s="72"/>
    </row>
    <row r="49" spans="1:25" ht="19.5" customHeight="1">
      <c r="A49" s="87" t="s">
        <v>5</v>
      </c>
      <c r="B49" s="88"/>
      <c r="C49" s="89"/>
      <c r="D49" s="41">
        <v>54</v>
      </c>
      <c r="E49" s="41">
        <f t="shared" si="6"/>
        <v>54</v>
      </c>
      <c r="F49" s="41"/>
      <c r="G49" s="46">
        <f t="shared" si="3"/>
        <v>1</v>
      </c>
      <c r="H49" s="26">
        <v>0</v>
      </c>
      <c r="I49" s="77"/>
      <c r="J49" s="38" t="s">
        <v>98</v>
      </c>
      <c r="K49" s="117"/>
      <c r="L49" s="27">
        <v>25</v>
      </c>
      <c r="M49" s="27">
        <f t="shared" si="4"/>
        <v>21</v>
      </c>
      <c r="N49" s="27">
        <v>4</v>
      </c>
      <c r="O49" s="42">
        <f t="shared" si="5"/>
        <v>0.84</v>
      </c>
      <c r="P49" s="118"/>
      <c r="Q49" s="81"/>
      <c r="R49" s="81"/>
      <c r="S49" s="77"/>
      <c r="T49" s="77"/>
      <c r="U49" s="114"/>
      <c r="V49" s="115"/>
      <c r="W49" s="72"/>
      <c r="X49" s="72"/>
      <c r="Y49" s="72"/>
    </row>
    <row r="50" spans="1:25" ht="19.5" customHeight="1">
      <c r="A50" s="81" t="s">
        <v>8</v>
      </c>
      <c r="B50" s="81"/>
      <c r="C50" s="81"/>
      <c r="D50" s="9">
        <f>SUM(D3:D49)</f>
        <v>2450</v>
      </c>
      <c r="E50" s="9">
        <f t="shared" ref="E50:F50" si="9">SUM(E3:E49)</f>
        <v>1779</v>
      </c>
      <c r="F50" s="9">
        <f t="shared" si="9"/>
        <v>671</v>
      </c>
      <c r="G50" s="35"/>
      <c r="H50" s="36"/>
      <c r="I50" s="78" t="s">
        <v>8</v>
      </c>
      <c r="J50" s="79"/>
      <c r="K50" s="80"/>
      <c r="L50" s="9">
        <f>SUM(L3:L49)</f>
        <v>1702</v>
      </c>
      <c r="M50" s="9">
        <f>SUM(M3:M49)</f>
        <v>1205</v>
      </c>
      <c r="N50" s="9">
        <f>SUM(N3:N49)</f>
        <v>497</v>
      </c>
      <c r="O50" s="9"/>
      <c r="P50" s="9"/>
    </row>
    <row r="52" spans="1:25">
      <c r="B52" s="99" t="s">
        <v>216</v>
      </c>
      <c r="C52" s="99"/>
      <c r="J52" s="99" t="s">
        <v>217</v>
      </c>
      <c r="K52" s="99"/>
      <c r="Q52" s="99" t="s">
        <v>218</v>
      </c>
      <c r="R52" s="99"/>
    </row>
    <row r="53" spans="1:25">
      <c r="B53" s="99"/>
      <c r="C53" s="99"/>
      <c r="J53" s="99"/>
      <c r="K53" s="99"/>
      <c r="Q53" s="99"/>
      <c r="R53" s="99"/>
    </row>
  </sheetData>
  <mergeCells count="65">
    <mergeCell ref="S47:T49"/>
    <mergeCell ref="U47:V49"/>
    <mergeCell ref="A48:C48"/>
    <mergeCell ref="A49:C49"/>
    <mergeCell ref="U45:V45"/>
    <mergeCell ref="A50:C50"/>
    <mergeCell ref="I50:K50"/>
    <mergeCell ref="B52:C53"/>
    <mergeCell ref="J52:K53"/>
    <mergeCell ref="Q45:R45"/>
    <mergeCell ref="I44:I49"/>
    <mergeCell ref="K44:K49"/>
    <mergeCell ref="P44:P49"/>
    <mergeCell ref="A35:A47"/>
    <mergeCell ref="C35:C47"/>
    <mergeCell ref="H35:H47"/>
    <mergeCell ref="I39:I43"/>
    <mergeCell ref="W46:Y46"/>
    <mergeCell ref="Q52:R53"/>
    <mergeCell ref="Q47:R49"/>
    <mergeCell ref="K32:K38"/>
    <mergeCell ref="W47:Y49"/>
    <mergeCell ref="W43:Y44"/>
    <mergeCell ref="K39:K43"/>
    <mergeCell ref="W45:Y45"/>
    <mergeCell ref="Q46:R46"/>
    <mergeCell ref="S46:T46"/>
    <mergeCell ref="U46:V46"/>
    <mergeCell ref="P39:P43"/>
    <mergeCell ref="Q41:T41"/>
    <mergeCell ref="Q43:R44"/>
    <mergeCell ref="S43:T44"/>
    <mergeCell ref="U43:V44"/>
    <mergeCell ref="I16:I22"/>
    <mergeCell ref="S45:T45"/>
    <mergeCell ref="P16:P22"/>
    <mergeCell ref="P23:P26"/>
    <mergeCell ref="A25:A34"/>
    <mergeCell ref="C25:C34"/>
    <mergeCell ref="H25:H34"/>
    <mergeCell ref="I27:I31"/>
    <mergeCell ref="A17:A24"/>
    <mergeCell ref="C17:C24"/>
    <mergeCell ref="H17:H24"/>
    <mergeCell ref="I23:I26"/>
    <mergeCell ref="K23:K26"/>
    <mergeCell ref="K27:K31"/>
    <mergeCell ref="P27:P31"/>
    <mergeCell ref="I32:I38"/>
    <mergeCell ref="K16:K22"/>
    <mergeCell ref="P32:P38"/>
    <mergeCell ref="A1:Y1"/>
    <mergeCell ref="A3:A7"/>
    <mergeCell ref="C3:C7"/>
    <mergeCell ref="H3:H7"/>
    <mergeCell ref="I3:I8"/>
    <mergeCell ref="K3:K8"/>
    <mergeCell ref="P3:P8"/>
    <mergeCell ref="Q3:Q40"/>
    <mergeCell ref="A8:A16"/>
    <mergeCell ref="C8:C16"/>
    <mergeCell ref="H8:H16"/>
    <mergeCell ref="I9:I15"/>
    <mergeCell ref="K9:K15"/>
    <mergeCell ref="P9:P15"/>
  </mergeCells>
  <phoneticPr fontId="1" type="noConversion"/>
  <conditionalFormatting sqref="G3:H47 O3:P49 X3 X29:X40 X14:X27 X8:X12 X5:X6 Y14 Y16 Y18 Y10 Y12 Y8 Y6 Y4 U45:V45 U47:V49">
    <cfRule type="aboveAverage" dxfId="5" priority="1" aboveAverage="0"/>
  </conditionalFormatting>
  <conditionalFormatting sqref="G3:H47 O3:P49 X29:X40 X14:X27 X8:X12 X5:X6 X3 Y4 Y6 Y8 Y10 Y12 Y14 Y16 Y18 U45:V45 U47:V49">
    <cfRule type="iconSet" priority="2">
      <iconSet>
        <cfvo type="percent" val="0"/>
        <cfvo type="percent" val="60"/>
        <cfvo type="percent" val="80"/>
      </iconSet>
    </cfRule>
  </conditionalFormatting>
  <pageMargins left="0.23622047244094491" right="0.23622047244094491" top="0.35433070866141736" bottom="0.35433070866141736" header="0.31496062992125984" footer="0.31496062992125984"/>
  <pageSetup paperSize="9"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2F89D-2386-4C78-90AD-8ADC54462D64}">
  <sheetPr>
    <pageSetUpPr fitToPage="1"/>
  </sheetPr>
  <dimension ref="A1:Z53"/>
  <sheetViews>
    <sheetView zoomScale="70" zoomScaleNormal="70" workbookViewId="0">
      <selection activeCell="D3" sqref="D3:D7"/>
    </sheetView>
  </sheetViews>
  <sheetFormatPr defaultColWidth="8.875" defaultRowHeight="15.75"/>
  <cols>
    <col min="1" max="1" width="12.375" style="1" customWidth="1"/>
    <col min="2" max="2" width="10.875" style="1" customWidth="1"/>
    <col min="3" max="3" width="8.25" style="1" customWidth="1"/>
    <col min="4" max="5" width="10.375" style="1" customWidth="1"/>
    <col min="6" max="6" width="9.5" style="1" bestFit="1" customWidth="1"/>
    <col min="7" max="7" width="14.75" style="1" bestFit="1" customWidth="1"/>
    <col min="8" max="8" width="14.375" style="1" customWidth="1"/>
    <col min="9" max="9" width="11" style="1" customWidth="1"/>
    <col min="10" max="10" width="9.25" style="1" customWidth="1"/>
    <col min="11" max="11" width="8.875" style="1"/>
    <col min="12" max="12" width="10.375" style="1" customWidth="1"/>
    <col min="13" max="14" width="9.125" style="1" bestFit="1" customWidth="1"/>
    <col min="15" max="15" width="16.25" style="1" customWidth="1"/>
    <col min="16" max="16" width="14.75" style="1" customWidth="1"/>
    <col min="17" max="17" width="12.375" style="1" customWidth="1"/>
    <col min="18" max="18" width="10.875" style="1" customWidth="1"/>
    <col min="19" max="19" width="8.25" style="1" customWidth="1"/>
    <col min="20" max="21" width="10.375" style="1" customWidth="1"/>
    <col min="22" max="22" width="9.5" style="1" bestFit="1" customWidth="1"/>
    <col min="23" max="23" width="11" style="1" customWidth="1"/>
    <col min="24" max="24" width="14.75" style="1" bestFit="1" customWidth="1"/>
    <col min="25" max="25" width="19.125" style="1" customWidth="1"/>
    <col min="26" max="16384" width="8.875" style="1"/>
  </cols>
  <sheetData>
    <row r="1" spans="1:26" ht="30.75">
      <c r="A1" s="95" t="s">
        <v>282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6" ht="45" customHeight="1">
      <c r="A2" s="21" t="s">
        <v>0</v>
      </c>
      <c r="B2" s="21" t="s">
        <v>7</v>
      </c>
      <c r="C2" s="21" t="s">
        <v>12</v>
      </c>
      <c r="D2" s="22" t="s">
        <v>202</v>
      </c>
      <c r="E2" s="22" t="s">
        <v>201</v>
      </c>
      <c r="F2" s="23" t="s">
        <v>11</v>
      </c>
      <c r="G2" s="24" t="s">
        <v>9</v>
      </c>
      <c r="H2" s="24" t="s">
        <v>10</v>
      </c>
      <c r="I2" s="21" t="s">
        <v>0</v>
      </c>
      <c r="J2" s="21" t="s">
        <v>7</v>
      </c>
      <c r="K2" s="21" t="s">
        <v>12</v>
      </c>
      <c r="L2" s="22" t="s">
        <v>202</v>
      </c>
      <c r="M2" s="22" t="s">
        <v>201</v>
      </c>
      <c r="N2" s="23" t="s">
        <v>11</v>
      </c>
      <c r="O2" s="24" t="s">
        <v>9</v>
      </c>
      <c r="P2" s="24" t="s">
        <v>10</v>
      </c>
      <c r="Q2" s="21" t="s">
        <v>0</v>
      </c>
      <c r="R2" s="21" t="s">
        <v>1</v>
      </c>
      <c r="S2" s="21" t="s">
        <v>7</v>
      </c>
      <c r="T2" s="21" t="s">
        <v>12</v>
      </c>
      <c r="U2" s="22" t="s">
        <v>202</v>
      </c>
      <c r="V2" s="22" t="s">
        <v>201</v>
      </c>
      <c r="W2" s="23" t="s">
        <v>11</v>
      </c>
      <c r="X2" s="24" t="s">
        <v>9</v>
      </c>
      <c r="Y2" s="24" t="s">
        <v>10</v>
      </c>
    </row>
    <row r="3" spans="1:26" ht="19.5">
      <c r="A3" s="98" t="s">
        <v>283</v>
      </c>
      <c r="B3" s="8" t="s">
        <v>108</v>
      </c>
      <c r="C3" s="91" t="s">
        <v>14</v>
      </c>
      <c r="D3" s="7">
        <v>39</v>
      </c>
      <c r="E3" s="9">
        <f t="shared" ref="E3:E7" si="0">D3-F3</f>
        <v>26</v>
      </c>
      <c r="F3" s="7">
        <v>13</v>
      </c>
      <c r="G3" s="42">
        <f>E3/D3</f>
        <v>0.66666666666666663</v>
      </c>
      <c r="H3" s="121">
        <f>(E3+E4+E5+E6+E7)/(D3+D4+D5+D6+D7)</f>
        <v>0.48580441640378547</v>
      </c>
      <c r="I3" s="122" t="s">
        <v>293</v>
      </c>
      <c r="J3" s="38" t="s">
        <v>68</v>
      </c>
      <c r="K3" s="119" t="s">
        <v>13</v>
      </c>
      <c r="L3" s="27">
        <v>27</v>
      </c>
      <c r="M3" s="27">
        <f>L3-N3</f>
        <v>23</v>
      </c>
      <c r="N3" s="27">
        <v>4</v>
      </c>
      <c r="O3" s="43">
        <f>M3/L3</f>
        <v>0.85185185185185186</v>
      </c>
      <c r="P3" s="121">
        <f>(M3+M4+M5+M6+M7+M8)/(L3+L4+L5+L6+L7+L8)</f>
        <v>0.77777777777777779</v>
      </c>
      <c r="Q3" s="92" t="s">
        <v>206</v>
      </c>
      <c r="R3" s="13" t="s">
        <v>187</v>
      </c>
      <c r="S3" s="37" t="s">
        <v>143</v>
      </c>
      <c r="T3" s="27" t="s">
        <v>18</v>
      </c>
      <c r="U3" s="27">
        <v>44</v>
      </c>
      <c r="V3" s="27">
        <f t="shared" ref="V3:V16" si="1">U3-W3</f>
        <v>38</v>
      </c>
      <c r="W3" s="27">
        <v>6</v>
      </c>
      <c r="X3" s="43">
        <f t="shared" ref="X3:X40" si="2">V3/U3</f>
        <v>0.86363636363636365</v>
      </c>
      <c r="Y3" s="56" t="s">
        <v>193</v>
      </c>
      <c r="Z3" s="1">
        <f>SUM(U20,U27,U32)</f>
        <v>242</v>
      </c>
    </row>
    <row r="4" spans="1:26" ht="19.5">
      <c r="A4" s="98"/>
      <c r="B4" s="9" t="s">
        <v>101</v>
      </c>
      <c r="C4" s="91"/>
      <c r="D4" s="9">
        <v>99</v>
      </c>
      <c r="E4" s="9">
        <f t="shared" si="0"/>
        <v>50</v>
      </c>
      <c r="F4" s="7">
        <v>49</v>
      </c>
      <c r="G4" s="42">
        <f t="shared" ref="G4:G49" si="3">E4/D4</f>
        <v>0.50505050505050508</v>
      </c>
      <c r="H4" s="121"/>
      <c r="I4" s="122"/>
      <c r="J4" s="38" t="s">
        <v>69</v>
      </c>
      <c r="K4" s="119"/>
      <c r="L4" s="27">
        <v>5</v>
      </c>
      <c r="M4" s="27">
        <f t="shared" ref="M4:M49" si="4">L4-N4</f>
        <v>4</v>
      </c>
      <c r="N4" s="27">
        <v>1</v>
      </c>
      <c r="O4" s="43">
        <f t="shared" ref="O4:O49" si="5">M4/L4</f>
        <v>0.8</v>
      </c>
      <c r="P4" s="121"/>
      <c r="Q4" s="93"/>
      <c r="R4" s="14"/>
      <c r="S4" s="39" t="s">
        <v>144</v>
      </c>
      <c r="T4" s="40" t="s">
        <v>145</v>
      </c>
      <c r="U4" s="28">
        <v>97</v>
      </c>
      <c r="V4" s="40">
        <f t="shared" si="1"/>
        <v>97</v>
      </c>
      <c r="W4" s="28">
        <v>0</v>
      </c>
      <c r="X4" s="47">
        <f t="shared" si="2"/>
        <v>1</v>
      </c>
      <c r="Y4" s="43">
        <f>(V20+V27+V32)/(U20+U27+U32)</f>
        <v>0.91322314049586772</v>
      </c>
      <c r="Z4" s="1">
        <f>SUM(V20,V27,V32)</f>
        <v>221</v>
      </c>
    </row>
    <row r="5" spans="1:26" ht="19.5">
      <c r="A5" s="98"/>
      <c r="B5" s="9" t="s">
        <v>102</v>
      </c>
      <c r="C5" s="91"/>
      <c r="D5" s="9">
        <v>57</v>
      </c>
      <c r="E5" s="9">
        <f t="shared" si="0"/>
        <v>23</v>
      </c>
      <c r="F5" s="7">
        <v>34</v>
      </c>
      <c r="G5" s="42">
        <f t="shared" si="3"/>
        <v>0.40350877192982454</v>
      </c>
      <c r="H5" s="121"/>
      <c r="I5" s="122"/>
      <c r="J5" s="38" t="s">
        <v>70</v>
      </c>
      <c r="K5" s="119"/>
      <c r="L5" s="27">
        <v>30</v>
      </c>
      <c r="M5" s="27">
        <f t="shared" si="4"/>
        <v>21</v>
      </c>
      <c r="N5" s="27">
        <v>9</v>
      </c>
      <c r="O5" s="43">
        <f t="shared" si="5"/>
        <v>0.7</v>
      </c>
      <c r="P5" s="121"/>
      <c r="Q5" s="93"/>
      <c r="R5" s="6" t="s">
        <v>187</v>
      </c>
      <c r="S5" s="37" t="s">
        <v>146</v>
      </c>
      <c r="T5" s="27" t="s">
        <v>18</v>
      </c>
      <c r="U5" s="27">
        <v>80</v>
      </c>
      <c r="V5" s="27">
        <f t="shared" si="1"/>
        <v>67</v>
      </c>
      <c r="W5" s="27">
        <v>13</v>
      </c>
      <c r="X5" s="43">
        <f t="shared" si="2"/>
        <v>0.83750000000000002</v>
      </c>
      <c r="Y5" s="55" t="s">
        <v>194</v>
      </c>
      <c r="Z5" s="1">
        <f>SUM(U9,U12,U15,U17)</f>
        <v>310</v>
      </c>
    </row>
    <row r="6" spans="1:26" ht="19.5">
      <c r="A6" s="98"/>
      <c r="B6" s="8" t="s">
        <v>110</v>
      </c>
      <c r="C6" s="91"/>
      <c r="D6" s="9">
        <v>95</v>
      </c>
      <c r="E6" s="9">
        <f t="shared" si="0"/>
        <v>48</v>
      </c>
      <c r="F6" s="7">
        <v>47</v>
      </c>
      <c r="G6" s="42">
        <f t="shared" si="3"/>
        <v>0.50526315789473686</v>
      </c>
      <c r="H6" s="121"/>
      <c r="I6" s="122"/>
      <c r="J6" s="38" t="s">
        <v>71</v>
      </c>
      <c r="K6" s="119"/>
      <c r="L6" s="27">
        <v>41</v>
      </c>
      <c r="M6" s="27">
        <f t="shared" si="4"/>
        <v>32</v>
      </c>
      <c r="N6" s="27">
        <v>9</v>
      </c>
      <c r="O6" s="43">
        <f t="shared" si="5"/>
        <v>0.78048780487804881</v>
      </c>
      <c r="P6" s="121"/>
      <c r="Q6" s="93"/>
      <c r="R6" s="5" t="s">
        <v>191</v>
      </c>
      <c r="S6" s="37" t="s">
        <v>147</v>
      </c>
      <c r="T6" s="27" t="s">
        <v>15</v>
      </c>
      <c r="U6" s="27">
        <v>112</v>
      </c>
      <c r="V6" s="27">
        <f t="shared" si="1"/>
        <v>73</v>
      </c>
      <c r="W6" s="27">
        <v>39</v>
      </c>
      <c r="X6" s="43">
        <f t="shared" si="2"/>
        <v>0.6517857142857143</v>
      </c>
      <c r="Y6" s="43">
        <f>(V9+V12+V15+V17)/(U9+U12+U15+U17)</f>
        <v>0.82580645161290323</v>
      </c>
      <c r="Z6" s="1">
        <f>SUM(V9,V12,V15,V17)</f>
        <v>256</v>
      </c>
    </row>
    <row r="7" spans="1:26" ht="19.5">
      <c r="A7" s="98"/>
      <c r="B7" s="8" t="s">
        <v>111</v>
      </c>
      <c r="C7" s="91"/>
      <c r="D7" s="9">
        <v>27</v>
      </c>
      <c r="E7" s="9">
        <f t="shared" si="0"/>
        <v>7</v>
      </c>
      <c r="F7" s="7">
        <v>20</v>
      </c>
      <c r="G7" s="42">
        <f t="shared" si="3"/>
        <v>0.25925925925925924</v>
      </c>
      <c r="H7" s="121"/>
      <c r="I7" s="122"/>
      <c r="J7" s="38" t="s">
        <v>72</v>
      </c>
      <c r="K7" s="119"/>
      <c r="L7" s="27">
        <v>35</v>
      </c>
      <c r="M7" s="27">
        <f t="shared" si="4"/>
        <v>26</v>
      </c>
      <c r="N7" s="27">
        <v>9</v>
      </c>
      <c r="O7" s="43">
        <f t="shared" si="5"/>
        <v>0.74285714285714288</v>
      </c>
      <c r="P7" s="121"/>
      <c r="Q7" s="93"/>
      <c r="R7" s="14"/>
      <c r="S7" s="39" t="s">
        <v>210</v>
      </c>
      <c r="T7" s="40" t="s">
        <v>145</v>
      </c>
      <c r="U7" s="28">
        <v>126</v>
      </c>
      <c r="V7" s="40">
        <f t="shared" si="1"/>
        <v>126</v>
      </c>
      <c r="W7" s="28">
        <v>0</v>
      </c>
      <c r="X7" s="47">
        <f t="shared" si="2"/>
        <v>1</v>
      </c>
      <c r="Y7" s="54" t="s">
        <v>195</v>
      </c>
      <c r="Z7" s="1">
        <f>SUM(U3,U5,U8,U10,U14)</f>
        <v>330</v>
      </c>
    </row>
    <row r="8" spans="1:26" ht="19.5">
      <c r="A8" s="98" t="s">
        <v>284</v>
      </c>
      <c r="B8" s="8" t="s">
        <v>113</v>
      </c>
      <c r="C8" s="91" t="s">
        <v>99</v>
      </c>
      <c r="D8" s="9">
        <v>24</v>
      </c>
      <c r="E8" s="9">
        <f>D8-F8</f>
        <v>18</v>
      </c>
      <c r="F8" s="7">
        <v>6</v>
      </c>
      <c r="G8" s="42">
        <f t="shared" si="3"/>
        <v>0.75</v>
      </c>
      <c r="H8" s="118">
        <f>(E8+E9+E10+E11+E12+E13+E14+E15+E16)/(D8+D9+D10+D11+D12+D13+D14+D15+D16)</f>
        <v>0.80941176470588239</v>
      </c>
      <c r="I8" s="122"/>
      <c r="J8" s="38" t="s">
        <v>73</v>
      </c>
      <c r="K8" s="119"/>
      <c r="L8" s="27">
        <v>6</v>
      </c>
      <c r="M8" s="27">
        <f t="shared" si="4"/>
        <v>6</v>
      </c>
      <c r="N8" s="27">
        <v>0</v>
      </c>
      <c r="O8" s="43">
        <f t="shared" si="5"/>
        <v>1</v>
      </c>
      <c r="P8" s="121"/>
      <c r="Q8" s="93"/>
      <c r="R8" s="6" t="s">
        <v>187</v>
      </c>
      <c r="S8" s="37" t="s">
        <v>149</v>
      </c>
      <c r="T8" s="27" t="s">
        <v>18</v>
      </c>
      <c r="U8" s="27">
        <v>47</v>
      </c>
      <c r="V8" s="27">
        <f t="shared" si="1"/>
        <v>37</v>
      </c>
      <c r="W8" s="27">
        <v>10</v>
      </c>
      <c r="X8" s="43">
        <f t="shared" si="2"/>
        <v>0.78723404255319152</v>
      </c>
      <c r="Y8" s="43">
        <f>(V3+V5+V8+V10+V14)/(U3+U5+U8+U10+U14)</f>
        <v>0.8</v>
      </c>
      <c r="Z8" s="1">
        <f>SUM(V3,V5,V8,V10,V14)</f>
        <v>264</v>
      </c>
    </row>
    <row r="9" spans="1:26" ht="19.5">
      <c r="A9" s="81"/>
      <c r="B9" s="8" t="s">
        <v>114</v>
      </c>
      <c r="C9" s="85"/>
      <c r="D9" s="11">
        <v>70</v>
      </c>
      <c r="E9" s="9">
        <f t="shared" ref="E9:E49" si="6">D9-F9</f>
        <v>59</v>
      </c>
      <c r="F9" s="7">
        <v>11</v>
      </c>
      <c r="G9" s="42">
        <f t="shared" si="3"/>
        <v>0.84285714285714286</v>
      </c>
      <c r="H9" s="118"/>
      <c r="I9" s="122" t="s">
        <v>292</v>
      </c>
      <c r="J9" s="38" t="s">
        <v>36</v>
      </c>
      <c r="K9" s="119" t="s">
        <v>14</v>
      </c>
      <c r="L9" s="27">
        <v>43</v>
      </c>
      <c r="M9" s="27">
        <f t="shared" si="4"/>
        <v>39</v>
      </c>
      <c r="N9" s="27">
        <v>4</v>
      </c>
      <c r="O9" s="43">
        <f t="shared" si="5"/>
        <v>0.90697674418604646</v>
      </c>
      <c r="P9" s="121">
        <f>(M9+M10+M11+M12+M13+M14)/(L9+L10+L11+L12+L13+L14)</f>
        <v>0.84291187739463602</v>
      </c>
      <c r="Q9" s="93"/>
      <c r="R9" s="15" t="s">
        <v>155</v>
      </c>
      <c r="S9" s="37" t="s">
        <v>150</v>
      </c>
      <c r="T9" s="27" t="s">
        <v>17</v>
      </c>
      <c r="U9" s="27">
        <v>112</v>
      </c>
      <c r="V9" s="27">
        <f t="shared" si="1"/>
        <v>81</v>
      </c>
      <c r="W9" s="27">
        <v>31</v>
      </c>
      <c r="X9" s="43">
        <f t="shared" si="2"/>
        <v>0.7232142857142857</v>
      </c>
      <c r="Y9" s="52" t="s">
        <v>196</v>
      </c>
      <c r="Z9" s="1">
        <f>SUM(U25,U30,U37:U38)</f>
        <v>314</v>
      </c>
    </row>
    <row r="10" spans="1:26" ht="19.5">
      <c r="A10" s="81"/>
      <c r="B10" s="8" t="s">
        <v>115</v>
      </c>
      <c r="C10" s="85"/>
      <c r="D10" s="9">
        <v>29</v>
      </c>
      <c r="E10" s="9">
        <f t="shared" si="6"/>
        <v>23</v>
      </c>
      <c r="F10" s="7">
        <v>6</v>
      </c>
      <c r="G10" s="42">
        <f t="shared" si="3"/>
        <v>0.7931034482758621</v>
      </c>
      <c r="H10" s="118"/>
      <c r="I10" s="77"/>
      <c r="J10" s="38" t="s">
        <v>37</v>
      </c>
      <c r="K10" s="117"/>
      <c r="L10" s="27">
        <v>49</v>
      </c>
      <c r="M10" s="27">
        <f t="shared" si="4"/>
        <v>44</v>
      </c>
      <c r="N10" s="27">
        <v>5</v>
      </c>
      <c r="O10" s="43">
        <f t="shared" si="5"/>
        <v>0.89795918367346939</v>
      </c>
      <c r="P10" s="118"/>
      <c r="Q10" s="93"/>
      <c r="R10" s="6" t="s">
        <v>187</v>
      </c>
      <c r="S10" s="37" t="s">
        <v>151</v>
      </c>
      <c r="T10" s="27" t="s">
        <v>18</v>
      </c>
      <c r="U10" s="27">
        <v>88</v>
      </c>
      <c r="V10" s="27">
        <f t="shared" si="1"/>
        <v>67</v>
      </c>
      <c r="W10" s="27">
        <v>21</v>
      </c>
      <c r="X10" s="43">
        <f t="shared" si="2"/>
        <v>0.76136363636363635</v>
      </c>
      <c r="Y10" s="43">
        <f>(V25+V30+V37+V38)/(U25+U30+U37+U38)</f>
        <v>0.80254777070063699</v>
      </c>
      <c r="Z10" s="1">
        <f>SUM(V25,V30,V37:V38)</f>
        <v>252</v>
      </c>
    </row>
    <row r="11" spans="1:26" ht="19.5">
      <c r="A11" s="81"/>
      <c r="B11" s="9" t="s">
        <v>100</v>
      </c>
      <c r="C11" s="85"/>
      <c r="D11" s="9">
        <v>43</v>
      </c>
      <c r="E11" s="9">
        <f t="shared" si="6"/>
        <v>34</v>
      </c>
      <c r="F11" s="7">
        <v>9</v>
      </c>
      <c r="G11" s="42">
        <f t="shared" si="3"/>
        <v>0.79069767441860461</v>
      </c>
      <c r="H11" s="118"/>
      <c r="I11" s="77"/>
      <c r="J11" s="38" t="s">
        <v>38</v>
      </c>
      <c r="K11" s="117"/>
      <c r="L11" s="27">
        <v>19</v>
      </c>
      <c r="M11" s="27">
        <f t="shared" si="4"/>
        <v>17</v>
      </c>
      <c r="N11" s="27">
        <v>2</v>
      </c>
      <c r="O11" s="43">
        <f t="shared" si="5"/>
        <v>0.89473684210526316</v>
      </c>
      <c r="P11" s="118"/>
      <c r="Q11" s="93"/>
      <c r="R11" s="16" t="s">
        <v>189</v>
      </c>
      <c r="S11" s="37" t="s">
        <v>152</v>
      </c>
      <c r="T11" s="27" t="s">
        <v>19</v>
      </c>
      <c r="U11" s="27">
        <v>57</v>
      </c>
      <c r="V11" s="27">
        <f t="shared" si="1"/>
        <v>53</v>
      </c>
      <c r="W11" s="27">
        <v>4</v>
      </c>
      <c r="X11" s="43">
        <f t="shared" si="2"/>
        <v>0.92982456140350878</v>
      </c>
      <c r="Y11" s="53" t="s">
        <v>197</v>
      </c>
      <c r="Z11" s="1">
        <f>SUM(U11,U34:U35,U39)</f>
        <v>354</v>
      </c>
    </row>
    <row r="12" spans="1:26" ht="19.5">
      <c r="A12" s="81"/>
      <c r="B12" s="8" t="s">
        <v>116</v>
      </c>
      <c r="C12" s="85"/>
      <c r="D12" s="9">
        <v>74</v>
      </c>
      <c r="E12" s="9">
        <f t="shared" si="6"/>
        <v>56</v>
      </c>
      <c r="F12" s="7">
        <v>18</v>
      </c>
      <c r="G12" s="42">
        <f t="shared" si="3"/>
        <v>0.7567567567567568</v>
      </c>
      <c r="H12" s="118"/>
      <c r="I12" s="77"/>
      <c r="J12" s="38" t="s">
        <v>39</v>
      </c>
      <c r="K12" s="117"/>
      <c r="L12" s="27">
        <v>48</v>
      </c>
      <c r="M12" s="27">
        <f t="shared" si="4"/>
        <v>38</v>
      </c>
      <c r="N12" s="27">
        <v>10</v>
      </c>
      <c r="O12" s="43">
        <f t="shared" si="5"/>
        <v>0.79166666666666663</v>
      </c>
      <c r="P12" s="118"/>
      <c r="Q12" s="93"/>
      <c r="R12" s="15" t="s">
        <v>155</v>
      </c>
      <c r="S12" s="37" t="s">
        <v>153</v>
      </c>
      <c r="T12" s="27" t="s">
        <v>17</v>
      </c>
      <c r="U12" s="27">
        <v>73</v>
      </c>
      <c r="V12" s="27">
        <f t="shared" si="1"/>
        <v>62</v>
      </c>
      <c r="W12" s="27">
        <v>11</v>
      </c>
      <c r="X12" s="43">
        <f t="shared" si="2"/>
        <v>0.84931506849315064</v>
      </c>
      <c r="Y12" s="43">
        <f>(V11+V34+V35+V39)/(U11+U34+U35+U39)</f>
        <v>0.9152542372881356</v>
      </c>
      <c r="Z12" s="1">
        <f>SUM(V11,V34:V35,V39)</f>
        <v>324</v>
      </c>
    </row>
    <row r="13" spans="1:26" ht="19.5">
      <c r="A13" s="81"/>
      <c r="B13" s="8" t="s">
        <v>117</v>
      </c>
      <c r="C13" s="85"/>
      <c r="D13" s="9">
        <v>50</v>
      </c>
      <c r="E13" s="9">
        <f t="shared" si="6"/>
        <v>46</v>
      </c>
      <c r="F13" s="7">
        <v>4</v>
      </c>
      <c r="G13" s="42">
        <f t="shared" si="3"/>
        <v>0.92</v>
      </c>
      <c r="H13" s="118"/>
      <c r="I13" s="77"/>
      <c r="J13" s="38" t="s">
        <v>40</v>
      </c>
      <c r="K13" s="117"/>
      <c r="L13" s="27">
        <v>45</v>
      </c>
      <c r="M13" s="27">
        <f t="shared" si="4"/>
        <v>37</v>
      </c>
      <c r="N13" s="27">
        <v>8</v>
      </c>
      <c r="O13" s="43">
        <f t="shared" si="5"/>
        <v>0.82222222222222219</v>
      </c>
      <c r="P13" s="118"/>
      <c r="Q13" s="93"/>
      <c r="R13" s="14"/>
      <c r="S13" s="39" t="s">
        <v>212</v>
      </c>
      <c r="T13" s="40" t="s">
        <v>145</v>
      </c>
      <c r="U13" s="28">
        <v>71</v>
      </c>
      <c r="V13" s="40">
        <f t="shared" si="1"/>
        <v>71</v>
      </c>
      <c r="W13" s="28">
        <v>0</v>
      </c>
      <c r="X13" s="47">
        <f t="shared" si="2"/>
        <v>1</v>
      </c>
      <c r="Y13" s="51" t="s">
        <v>198</v>
      </c>
      <c r="Z13" s="1">
        <f>SUM(U18,U23,U26,U29,U36)</f>
        <v>383</v>
      </c>
    </row>
    <row r="14" spans="1:26" ht="19.5">
      <c r="A14" s="81"/>
      <c r="B14" s="8" t="s">
        <v>118</v>
      </c>
      <c r="C14" s="85"/>
      <c r="D14" s="9">
        <v>40</v>
      </c>
      <c r="E14" s="9">
        <f t="shared" si="6"/>
        <v>30</v>
      </c>
      <c r="F14" s="7">
        <v>10</v>
      </c>
      <c r="G14" s="42">
        <f t="shared" si="3"/>
        <v>0.75</v>
      </c>
      <c r="H14" s="118"/>
      <c r="I14" s="77"/>
      <c r="J14" s="38" t="s">
        <v>41</v>
      </c>
      <c r="K14" s="117"/>
      <c r="L14" s="27">
        <v>57</v>
      </c>
      <c r="M14" s="27">
        <f t="shared" si="4"/>
        <v>45</v>
      </c>
      <c r="N14" s="27">
        <v>12</v>
      </c>
      <c r="O14" s="43">
        <f t="shared" si="5"/>
        <v>0.78947368421052633</v>
      </c>
      <c r="P14" s="118"/>
      <c r="Q14" s="93"/>
      <c r="R14" s="6" t="s">
        <v>187</v>
      </c>
      <c r="S14" s="37" t="s">
        <v>156</v>
      </c>
      <c r="T14" s="27" t="s">
        <v>18</v>
      </c>
      <c r="U14" s="27">
        <v>71</v>
      </c>
      <c r="V14" s="27">
        <f t="shared" si="1"/>
        <v>55</v>
      </c>
      <c r="W14" s="27">
        <v>16</v>
      </c>
      <c r="X14" s="43">
        <f t="shared" si="2"/>
        <v>0.77464788732394363</v>
      </c>
      <c r="Y14" s="43">
        <f>(V18+V23+V26+V29+V36)/(U18+U23+U26+U29+U36)</f>
        <v>0.72584856396866837</v>
      </c>
      <c r="Z14" s="1">
        <f>SUM(V18,V23,V26,V29,V36)</f>
        <v>278</v>
      </c>
    </row>
    <row r="15" spans="1:26" ht="19.5">
      <c r="A15" s="81"/>
      <c r="B15" s="8" t="s">
        <v>119</v>
      </c>
      <c r="C15" s="85"/>
      <c r="D15" s="9">
        <v>63</v>
      </c>
      <c r="E15" s="9">
        <f t="shared" si="6"/>
        <v>51</v>
      </c>
      <c r="F15" s="7">
        <v>12</v>
      </c>
      <c r="G15" s="42">
        <f t="shared" si="3"/>
        <v>0.80952380952380953</v>
      </c>
      <c r="H15" s="118"/>
      <c r="I15" s="77"/>
      <c r="J15" s="38" t="s">
        <v>42</v>
      </c>
      <c r="K15" s="117"/>
      <c r="L15" s="27">
        <v>44</v>
      </c>
      <c r="M15" s="27">
        <f t="shared" si="4"/>
        <v>43</v>
      </c>
      <c r="N15" s="27">
        <v>1</v>
      </c>
      <c r="O15" s="43">
        <f t="shared" si="5"/>
        <v>0.97727272727272729</v>
      </c>
      <c r="P15" s="118"/>
      <c r="Q15" s="93"/>
      <c r="R15" s="15" t="s">
        <v>155</v>
      </c>
      <c r="S15" s="37" t="s">
        <v>157</v>
      </c>
      <c r="T15" s="27" t="s">
        <v>17</v>
      </c>
      <c r="U15" s="27">
        <v>65</v>
      </c>
      <c r="V15" s="27">
        <f t="shared" si="1"/>
        <v>61</v>
      </c>
      <c r="W15" s="27">
        <v>4</v>
      </c>
      <c r="X15" s="43">
        <f t="shared" si="2"/>
        <v>0.93846153846153846</v>
      </c>
      <c r="Y15" s="49" t="s">
        <v>199</v>
      </c>
      <c r="Z15" s="1">
        <f>SUM(U16,U21,U24,U31,U33)</f>
        <v>328</v>
      </c>
    </row>
    <row r="16" spans="1:26" ht="19.5">
      <c r="A16" s="81"/>
      <c r="B16" s="8" t="s">
        <v>120</v>
      </c>
      <c r="C16" s="85"/>
      <c r="D16" s="9">
        <v>32</v>
      </c>
      <c r="E16" s="9">
        <f t="shared" si="6"/>
        <v>27</v>
      </c>
      <c r="F16" s="7">
        <v>5</v>
      </c>
      <c r="G16" s="42">
        <f t="shared" si="3"/>
        <v>0.84375</v>
      </c>
      <c r="H16" s="118"/>
      <c r="I16" s="122" t="s">
        <v>291</v>
      </c>
      <c r="J16" s="38" t="s">
        <v>49</v>
      </c>
      <c r="K16" s="119" t="s">
        <v>55</v>
      </c>
      <c r="L16" s="27">
        <v>21</v>
      </c>
      <c r="M16" s="27">
        <f t="shared" si="4"/>
        <v>5</v>
      </c>
      <c r="N16" s="27">
        <v>16</v>
      </c>
      <c r="O16" s="43">
        <f t="shared" si="5"/>
        <v>0.23809523809523808</v>
      </c>
      <c r="P16" s="121">
        <f>(M16+M17+M18+M19+M20+M21+M22)/(L16+L17+L18+L19+L20+L21+L22)</f>
        <v>0.55776892430278879</v>
      </c>
      <c r="Q16" s="93"/>
      <c r="R16" s="17" t="s">
        <v>192</v>
      </c>
      <c r="S16" s="37" t="s">
        <v>158</v>
      </c>
      <c r="T16" s="27" t="s">
        <v>15</v>
      </c>
      <c r="U16" s="27">
        <v>68</v>
      </c>
      <c r="V16" s="27">
        <f t="shared" si="1"/>
        <v>47</v>
      </c>
      <c r="W16" s="27">
        <v>21</v>
      </c>
      <c r="X16" s="43">
        <f t="shared" si="2"/>
        <v>0.69117647058823528</v>
      </c>
      <c r="Y16" s="43">
        <f>(V16+V21+V24+V31+V33)/(U16+U21+U24+U31+U33)</f>
        <v>0.77134146341463417</v>
      </c>
      <c r="Z16" s="1">
        <f>SUM(V16,V21,V24,V31,V33)</f>
        <v>253</v>
      </c>
    </row>
    <row r="17" spans="1:26" ht="19.5">
      <c r="A17" s="98" t="s">
        <v>285</v>
      </c>
      <c r="B17" s="8" t="s">
        <v>83</v>
      </c>
      <c r="C17" s="85" t="s">
        <v>91</v>
      </c>
      <c r="D17" s="9">
        <v>75</v>
      </c>
      <c r="E17" s="9">
        <f t="shared" si="6"/>
        <v>27</v>
      </c>
      <c r="F17" s="7">
        <v>48</v>
      </c>
      <c r="G17" s="42">
        <f t="shared" si="3"/>
        <v>0.36</v>
      </c>
      <c r="H17" s="118">
        <f>(E17+E18+E19+E20+E21+E22+E23+E24)/(D17+D18+D19+D20+D21+D22+D23+D24)</f>
        <v>0.74687499999999996</v>
      </c>
      <c r="I17" s="77"/>
      <c r="J17" s="38" t="s">
        <v>50</v>
      </c>
      <c r="K17" s="117"/>
      <c r="L17" s="27">
        <v>18</v>
      </c>
      <c r="M17" s="27">
        <f t="shared" si="4"/>
        <v>14</v>
      </c>
      <c r="N17" s="27">
        <v>4</v>
      </c>
      <c r="O17" s="43">
        <f t="shared" si="5"/>
        <v>0.77777777777777779</v>
      </c>
      <c r="P17" s="118"/>
      <c r="Q17" s="93"/>
      <c r="R17" s="15" t="s">
        <v>155</v>
      </c>
      <c r="S17" s="37" t="s">
        <v>159</v>
      </c>
      <c r="T17" s="27" t="s">
        <v>17</v>
      </c>
      <c r="U17" s="27">
        <v>60</v>
      </c>
      <c r="V17" s="27">
        <f>U17-W17</f>
        <v>52</v>
      </c>
      <c r="W17" s="27">
        <v>8</v>
      </c>
      <c r="X17" s="43">
        <f t="shared" si="2"/>
        <v>0.8666666666666667</v>
      </c>
      <c r="Y17" s="50" t="s">
        <v>200</v>
      </c>
      <c r="Z17" s="1">
        <f>SUM(U6,U19,U22,U40)</f>
        <v>326</v>
      </c>
    </row>
    <row r="18" spans="1:26" ht="19.5">
      <c r="A18" s="81"/>
      <c r="B18" s="8" t="s">
        <v>84</v>
      </c>
      <c r="C18" s="85"/>
      <c r="D18" s="9">
        <v>122</v>
      </c>
      <c r="E18" s="9">
        <f t="shared" si="6"/>
        <v>101</v>
      </c>
      <c r="F18" s="7">
        <v>21</v>
      </c>
      <c r="G18" s="42">
        <f t="shared" si="3"/>
        <v>0.82786885245901642</v>
      </c>
      <c r="H18" s="118"/>
      <c r="I18" s="77"/>
      <c r="J18" s="38" t="s">
        <v>142</v>
      </c>
      <c r="K18" s="117"/>
      <c r="L18" s="27">
        <v>58</v>
      </c>
      <c r="M18" s="27">
        <f t="shared" si="4"/>
        <v>26</v>
      </c>
      <c r="N18" s="27">
        <v>32</v>
      </c>
      <c r="O18" s="43">
        <f t="shared" si="5"/>
        <v>0.44827586206896552</v>
      </c>
      <c r="P18" s="118"/>
      <c r="Q18" s="93"/>
      <c r="R18" s="18" t="s">
        <v>190</v>
      </c>
      <c r="S18" s="38" t="s">
        <v>160</v>
      </c>
      <c r="T18" s="32" t="s">
        <v>14</v>
      </c>
      <c r="U18" s="27">
        <v>112</v>
      </c>
      <c r="V18" s="27">
        <f t="shared" ref="V18:V40" si="7">U18-W18</f>
        <v>97</v>
      </c>
      <c r="W18" s="27">
        <v>15</v>
      </c>
      <c r="X18" s="43">
        <f t="shared" si="2"/>
        <v>0.8660714285714286</v>
      </c>
      <c r="Y18" s="43">
        <f>(V6+V19+V22+V40)/(U6+U19+U22+U40)</f>
        <v>0.7239263803680982</v>
      </c>
      <c r="Z18" s="1">
        <f>SUM(V6,V19,V22,V40)</f>
        <v>236</v>
      </c>
    </row>
    <row r="19" spans="1:26" ht="19.5">
      <c r="A19" s="81"/>
      <c r="B19" s="8" t="s">
        <v>85</v>
      </c>
      <c r="C19" s="85"/>
      <c r="D19" s="9">
        <v>65</v>
      </c>
      <c r="E19" s="9">
        <f t="shared" si="6"/>
        <v>56</v>
      </c>
      <c r="F19" s="7">
        <v>9</v>
      </c>
      <c r="G19" s="42">
        <f t="shared" si="3"/>
        <v>0.86153846153846159</v>
      </c>
      <c r="H19" s="118"/>
      <c r="I19" s="77"/>
      <c r="J19" s="38" t="s">
        <v>51</v>
      </c>
      <c r="K19" s="117"/>
      <c r="L19" s="27">
        <v>29</v>
      </c>
      <c r="M19" s="27">
        <f t="shared" si="4"/>
        <v>18</v>
      </c>
      <c r="N19" s="27">
        <v>11</v>
      </c>
      <c r="O19" s="43">
        <f t="shared" si="5"/>
        <v>0.62068965517241381</v>
      </c>
      <c r="P19" s="118"/>
      <c r="Q19" s="93"/>
      <c r="R19" s="5" t="s">
        <v>191</v>
      </c>
      <c r="S19" s="37" t="s">
        <v>161</v>
      </c>
      <c r="T19" s="27" t="s">
        <v>15</v>
      </c>
      <c r="U19" s="27">
        <v>77</v>
      </c>
      <c r="V19" s="27">
        <f t="shared" si="7"/>
        <v>66</v>
      </c>
      <c r="W19" s="27">
        <v>11</v>
      </c>
      <c r="X19" s="43">
        <f t="shared" si="2"/>
        <v>0.8571428571428571</v>
      </c>
      <c r="Y19" s="48" t="s">
        <v>245</v>
      </c>
      <c r="Z19" s="1">
        <f>SUM(U4,U7,U13,U28)</f>
        <v>409</v>
      </c>
    </row>
    <row r="20" spans="1:26" ht="19.5">
      <c r="A20" s="81"/>
      <c r="B20" s="8" t="s">
        <v>86</v>
      </c>
      <c r="C20" s="85"/>
      <c r="D20" s="9">
        <v>86</v>
      </c>
      <c r="E20" s="9">
        <f t="shared" si="6"/>
        <v>77</v>
      </c>
      <c r="F20" s="7">
        <v>9</v>
      </c>
      <c r="G20" s="42">
        <f t="shared" si="3"/>
        <v>0.89534883720930236</v>
      </c>
      <c r="H20" s="118"/>
      <c r="I20" s="77"/>
      <c r="J20" s="38" t="s">
        <v>52</v>
      </c>
      <c r="K20" s="117"/>
      <c r="L20" s="27">
        <v>24</v>
      </c>
      <c r="M20" s="27">
        <f t="shared" si="4"/>
        <v>19</v>
      </c>
      <c r="N20" s="27">
        <v>5</v>
      </c>
      <c r="O20" s="43">
        <f t="shared" si="5"/>
        <v>0.79166666666666663</v>
      </c>
      <c r="P20" s="118"/>
      <c r="Q20" s="93"/>
      <c r="R20" s="19" t="s">
        <v>186</v>
      </c>
      <c r="S20" s="37" t="s">
        <v>162</v>
      </c>
      <c r="T20" s="32" t="s">
        <v>14</v>
      </c>
      <c r="U20" s="27">
        <v>95</v>
      </c>
      <c r="V20" s="27">
        <f t="shared" si="7"/>
        <v>89</v>
      </c>
      <c r="W20" s="27">
        <v>6</v>
      </c>
      <c r="X20" s="43">
        <f t="shared" si="2"/>
        <v>0.93684210526315792</v>
      </c>
      <c r="Y20" s="48"/>
    </row>
    <row r="21" spans="1:26" ht="19.5">
      <c r="A21" s="81"/>
      <c r="B21" s="8" t="s">
        <v>87</v>
      </c>
      <c r="C21" s="85"/>
      <c r="D21" s="9">
        <v>53</v>
      </c>
      <c r="E21" s="9">
        <f t="shared" si="6"/>
        <v>32</v>
      </c>
      <c r="F21" s="7">
        <v>21</v>
      </c>
      <c r="G21" s="42">
        <f t="shared" si="3"/>
        <v>0.60377358490566035</v>
      </c>
      <c r="H21" s="118"/>
      <c r="I21" s="77"/>
      <c r="J21" s="38" t="s">
        <v>53</v>
      </c>
      <c r="K21" s="117"/>
      <c r="L21" s="27">
        <v>54</v>
      </c>
      <c r="M21" s="27">
        <f t="shared" si="4"/>
        <v>36</v>
      </c>
      <c r="N21" s="27">
        <v>18</v>
      </c>
      <c r="O21" s="43">
        <f t="shared" si="5"/>
        <v>0.66666666666666663</v>
      </c>
      <c r="P21" s="118"/>
      <c r="Q21" s="93"/>
      <c r="R21" s="17" t="s">
        <v>192</v>
      </c>
      <c r="S21" s="37" t="s">
        <v>163</v>
      </c>
      <c r="T21" s="27" t="s">
        <v>15</v>
      </c>
      <c r="U21" s="27">
        <v>64</v>
      </c>
      <c r="V21" s="27">
        <f t="shared" si="7"/>
        <v>39</v>
      </c>
      <c r="W21" s="27">
        <v>25</v>
      </c>
      <c r="X21" s="43">
        <f t="shared" si="2"/>
        <v>0.609375</v>
      </c>
      <c r="Y21" s="48"/>
    </row>
    <row r="22" spans="1:26" ht="19.5">
      <c r="A22" s="81"/>
      <c r="B22" s="8" t="s">
        <v>88</v>
      </c>
      <c r="C22" s="85"/>
      <c r="D22" s="9">
        <v>89</v>
      </c>
      <c r="E22" s="9">
        <f t="shared" si="6"/>
        <v>69</v>
      </c>
      <c r="F22" s="7">
        <v>20</v>
      </c>
      <c r="G22" s="42">
        <f t="shared" si="3"/>
        <v>0.7752808988764045</v>
      </c>
      <c r="H22" s="118"/>
      <c r="I22" s="77"/>
      <c r="J22" s="38" t="s">
        <v>54</v>
      </c>
      <c r="K22" s="117"/>
      <c r="L22" s="27">
        <v>47</v>
      </c>
      <c r="M22" s="27">
        <f t="shared" si="4"/>
        <v>22</v>
      </c>
      <c r="N22" s="27">
        <v>25</v>
      </c>
      <c r="O22" s="43">
        <f t="shared" si="5"/>
        <v>0.46808510638297873</v>
      </c>
      <c r="P22" s="118"/>
      <c r="Q22" s="93"/>
      <c r="R22" s="5" t="s">
        <v>191</v>
      </c>
      <c r="S22" s="37" t="s">
        <v>164</v>
      </c>
      <c r="T22" s="27" t="s">
        <v>15</v>
      </c>
      <c r="U22" s="27">
        <v>71</v>
      </c>
      <c r="V22" s="27">
        <f t="shared" si="7"/>
        <v>58</v>
      </c>
      <c r="W22" s="27">
        <v>13</v>
      </c>
      <c r="X22" s="43">
        <f t="shared" si="2"/>
        <v>0.81690140845070425</v>
      </c>
      <c r="Y22" s="48"/>
    </row>
    <row r="23" spans="1:26" ht="19.5">
      <c r="A23" s="81"/>
      <c r="B23" s="8" t="s">
        <v>89</v>
      </c>
      <c r="C23" s="85"/>
      <c r="D23" s="9">
        <v>114</v>
      </c>
      <c r="E23" s="9">
        <f t="shared" si="6"/>
        <v>102</v>
      </c>
      <c r="F23" s="7">
        <v>12</v>
      </c>
      <c r="G23" s="42">
        <f t="shared" si="3"/>
        <v>0.89473684210526316</v>
      </c>
      <c r="H23" s="118"/>
      <c r="I23" s="122" t="s">
        <v>290</v>
      </c>
      <c r="J23" s="38" t="s">
        <v>103</v>
      </c>
      <c r="K23" s="119" t="s">
        <v>107</v>
      </c>
      <c r="L23" s="27">
        <v>15</v>
      </c>
      <c r="M23" s="27">
        <f t="shared" si="4"/>
        <v>11</v>
      </c>
      <c r="N23" s="27">
        <v>4</v>
      </c>
      <c r="O23" s="43">
        <f t="shared" si="5"/>
        <v>0.73333333333333328</v>
      </c>
      <c r="P23" s="118">
        <f>(M23+M24+M25+M26)/(L23+L24+L25+L26)</f>
        <v>0.87037037037037035</v>
      </c>
      <c r="Q23" s="93"/>
      <c r="R23" s="18" t="s">
        <v>190</v>
      </c>
      <c r="S23" s="37" t="s">
        <v>165</v>
      </c>
      <c r="T23" s="32" t="s">
        <v>14</v>
      </c>
      <c r="U23" s="27">
        <v>90</v>
      </c>
      <c r="V23" s="27">
        <f t="shared" si="7"/>
        <v>70</v>
      </c>
      <c r="W23" s="27">
        <v>20</v>
      </c>
      <c r="X23" s="43">
        <f t="shared" si="2"/>
        <v>0.77777777777777779</v>
      </c>
      <c r="Y23" s="48"/>
    </row>
    <row r="24" spans="1:26" ht="19.5">
      <c r="A24" s="81"/>
      <c r="B24" s="8" t="s">
        <v>90</v>
      </c>
      <c r="C24" s="85"/>
      <c r="D24" s="9">
        <v>36</v>
      </c>
      <c r="E24" s="9">
        <f t="shared" si="6"/>
        <v>14</v>
      </c>
      <c r="F24" s="7">
        <v>22</v>
      </c>
      <c r="G24" s="42">
        <f t="shared" si="3"/>
        <v>0.3888888888888889</v>
      </c>
      <c r="H24" s="118"/>
      <c r="I24" s="77"/>
      <c r="J24" s="38" t="s">
        <v>104</v>
      </c>
      <c r="K24" s="117"/>
      <c r="L24" s="27">
        <v>18</v>
      </c>
      <c r="M24" s="27">
        <f t="shared" si="4"/>
        <v>17</v>
      </c>
      <c r="N24" s="27">
        <v>1</v>
      </c>
      <c r="O24" s="43">
        <f t="shared" si="5"/>
        <v>0.94444444444444442</v>
      </c>
      <c r="P24" s="118"/>
      <c r="Q24" s="93"/>
      <c r="R24" s="17" t="s">
        <v>192</v>
      </c>
      <c r="S24" s="37" t="s">
        <v>166</v>
      </c>
      <c r="T24" s="27" t="s">
        <v>15</v>
      </c>
      <c r="U24" s="27">
        <v>43</v>
      </c>
      <c r="V24" s="27">
        <f t="shared" si="7"/>
        <v>33</v>
      </c>
      <c r="W24" s="27">
        <v>10</v>
      </c>
      <c r="X24" s="43">
        <f t="shared" si="2"/>
        <v>0.76744186046511631</v>
      </c>
      <c r="Y24" s="48"/>
    </row>
    <row r="25" spans="1:26" ht="19.5">
      <c r="A25" s="98" t="s">
        <v>248</v>
      </c>
      <c r="B25" s="8" t="s">
        <v>57</v>
      </c>
      <c r="C25" s="85" t="s">
        <v>13</v>
      </c>
      <c r="D25" s="9">
        <v>20</v>
      </c>
      <c r="E25" s="9">
        <f t="shared" si="6"/>
        <v>17</v>
      </c>
      <c r="F25" s="7">
        <v>3</v>
      </c>
      <c r="G25" s="42">
        <f t="shared" si="3"/>
        <v>0.85</v>
      </c>
      <c r="H25" s="118">
        <f>(E25+E26+E27+E28+E29+E30+E31+E32+E33+E34)/(D25+D26+D27+D28+D29+D30+D31+D32+D33+D34)</f>
        <v>0.43448275862068964</v>
      </c>
      <c r="I25" s="77"/>
      <c r="J25" s="38" t="s">
        <v>106</v>
      </c>
      <c r="K25" s="117"/>
      <c r="L25" s="27">
        <v>7</v>
      </c>
      <c r="M25" s="27">
        <f t="shared" si="4"/>
        <v>5</v>
      </c>
      <c r="N25" s="27">
        <v>2</v>
      </c>
      <c r="O25" s="43">
        <f t="shared" si="5"/>
        <v>0.7142857142857143</v>
      </c>
      <c r="P25" s="118"/>
      <c r="Q25" s="93"/>
      <c r="R25" s="20" t="s">
        <v>188</v>
      </c>
      <c r="S25" s="37" t="s">
        <v>167</v>
      </c>
      <c r="T25" s="27" t="s">
        <v>168</v>
      </c>
      <c r="U25" s="27">
        <v>73</v>
      </c>
      <c r="V25" s="27">
        <f t="shared" si="7"/>
        <v>58</v>
      </c>
      <c r="W25" s="27">
        <v>15</v>
      </c>
      <c r="X25" s="43">
        <f t="shared" si="2"/>
        <v>0.79452054794520544</v>
      </c>
      <c r="Y25" s="48"/>
    </row>
    <row r="26" spans="1:26" ht="19.5">
      <c r="A26" s="81"/>
      <c r="B26" s="8" t="s">
        <v>58</v>
      </c>
      <c r="C26" s="85"/>
      <c r="D26" s="9">
        <v>34</v>
      </c>
      <c r="E26" s="9">
        <f t="shared" si="6"/>
        <v>7</v>
      </c>
      <c r="F26" s="7">
        <v>27</v>
      </c>
      <c r="G26" s="42">
        <f t="shared" si="3"/>
        <v>0.20588235294117646</v>
      </c>
      <c r="H26" s="118"/>
      <c r="I26" s="77"/>
      <c r="J26" s="38" t="s">
        <v>105</v>
      </c>
      <c r="K26" s="117"/>
      <c r="L26" s="27">
        <v>14</v>
      </c>
      <c r="M26" s="27">
        <f t="shared" si="4"/>
        <v>14</v>
      </c>
      <c r="N26" s="27">
        <v>0</v>
      </c>
      <c r="O26" s="43">
        <f t="shared" si="5"/>
        <v>1</v>
      </c>
      <c r="P26" s="118"/>
      <c r="Q26" s="93"/>
      <c r="R26" s="18" t="s">
        <v>190</v>
      </c>
      <c r="S26" s="37" t="s">
        <v>169</v>
      </c>
      <c r="T26" s="32" t="s">
        <v>14</v>
      </c>
      <c r="U26" s="27">
        <v>39</v>
      </c>
      <c r="V26" s="27">
        <f t="shared" si="7"/>
        <v>25</v>
      </c>
      <c r="W26" s="27">
        <v>14</v>
      </c>
      <c r="X26" s="43">
        <f t="shared" si="2"/>
        <v>0.64102564102564108</v>
      </c>
      <c r="Y26" s="48"/>
    </row>
    <row r="27" spans="1:26" ht="19.5" customHeight="1">
      <c r="A27" s="81"/>
      <c r="B27" s="8" t="s">
        <v>59</v>
      </c>
      <c r="C27" s="85"/>
      <c r="D27" s="9">
        <v>12</v>
      </c>
      <c r="E27" s="9">
        <f t="shared" si="6"/>
        <v>11</v>
      </c>
      <c r="F27" s="7">
        <v>1</v>
      </c>
      <c r="G27" s="42">
        <f t="shared" si="3"/>
        <v>0.91666666666666663</v>
      </c>
      <c r="H27" s="118"/>
      <c r="I27" s="122" t="s">
        <v>251</v>
      </c>
      <c r="J27" s="38" t="s">
        <v>43</v>
      </c>
      <c r="K27" s="117" t="s">
        <v>18</v>
      </c>
      <c r="L27" s="27">
        <v>8</v>
      </c>
      <c r="M27" s="27">
        <f t="shared" si="4"/>
        <v>8</v>
      </c>
      <c r="N27" s="27">
        <v>0</v>
      </c>
      <c r="O27" s="42">
        <f t="shared" si="5"/>
        <v>1</v>
      </c>
      <c r="P27" s="118">
        <f>(M27+M28+M29+M30+M31)/(L27+L28+L29+L30+L31)</f>
        <v>0.88356164383561642</v>
      </c>
      <c r="Q27" s="93"/>
      <c r="R27" s="19" t="s">
        <v>186</v>
      </c>
      <c r="S27" s="37" t="s">
        <v>170</v>
      </c>
      <c r="T27" s="32" t="s">
        <v>14</v>
      </c>
      <c r="U27" s="27">
        <v>83</v>
      </c>
      <c r="V27" s="27">
        <f t="shared" si="7"/>
        <v>78</v>
      </c>
      <c r="W27" s="27">
        <v>5</v>
      </c>
      <c r="X27" s="43">
        <f t="shared" si="2"/>
        <v>0.93975903614457834</v>
      </c>
      <c r="Y27" s="48"/>
    </row>
    <row r="28" spans="1:26" ht="19.5" customHeight="1">
      <c r="A28" s="81"/>
      <c r="B28" s="8" t="s">
        <v>60</v>
      </c>
      <c r="C28" s="85"/>
      <c r="D28" s="9">
        <v>12</v>
      </c>
      <c r="E28" s="9">
        <f t="shared" si="6"/>
        <v>11</v>
      </c>
      <c r="F28" s="7">
        <v>1</v>
      </c>
      <c r="G28" s="42">
        <f t="shared" si="3"/>
        <v>0.91666666666666663</v>
      </c>
      <c r="H28" s="118"/>
      <c r="I28" s="77"/>
      <c r="J28" s="38" t="s">
        <v>44</v>
      </c>
      <c r="K28" s="117"/>
      <c r="L28" s="27">
        <v>38</v>
      </c>
      <c r="M28" s="27">
        <f t="shared" si="4"/>
        <v>34</v>
      </c>
      <c r="N28" s="27">
        <v>4</v>
      </c>
      <c r="O28" s="42">
        <f t="shared" si="5"/>
        <v>0.89473684210526316</v>
      </c>
      <c r="P28" s="118"/>
      <c r="Q28" s="93"/>
      <c r="R28" s="14"/>
      <c r="S28" s="39" t="s">
        <v>211</v>
      </c>
      <c r="T28" s="40" t="s">
        <v>145</v>
      </c>
      <c r="U28" s="28">
        <v>115</v>
      </c>
      <c r="V28" s="40">
        <f t="shared" si="7"/>
        <v>0</v>
      </c>
      <c r="W28" s="28">
        <v>115</v>
      </c>
      <c r="X28" s="47">
        <f t="shared" si="2"/>
        <v>0</v>
      </c>
      <c r="Y28" s="48"/>
    </row>
    <row r="29" spans="1:26" ht="19.5" customHeight="1">
      <c r="A29" s="81"/>
      <c r="B29" s="8" t="s">
        <v>61</v>
      </c>
      <c r="C29" s="85"/>
      <c r="D29" s="9">
        <v>33</v>
      </c>
      <c r="E29" s="9">
        <f t="shared" si="6"/>
        <v>29</v>
      </c>
      <c r="F29" s="7">
        <v>4</v>
      </c>
      <c r="G29" s="42">
        <f t="shared" si="3"/>
        <v>0.87878787878787878</v>
      </c>
      <c r="H29" s="118"/>
      <c r="I29" s="77"/>
      <c r="J29" s="38" t="s">
        <v>45</v>
      </c>
      <c r="K29" s="117"/>
      <c r="L29" s="27">
        <v>17</v>
      </c>
      <c r="M29" s="27">
        <f t="shared" si="4"/>
        <v>12</v>
      </c>
      <c r="N29" s="27">
        <v>5</v>
      </c>
      <c r="O29" s="42">
        <f t="shared" si="5"/>
        <v>0.70588235294117652</v>
      </c>
      <c r="P29" s="118"/>
      <c r="Q29" s="93"/>
      <c r="R29" s="18" t="s">
        <v>190</v>
      </c>
      <c r="S29" s="37" t="s">
        <v>171</v>
      </c>
      <c r="T29" s="32" t="s">
        <v>14</v>
      </c>
      <c r="U29" s="27">
        <v>84</v>
      </c>
      <c r="V29" s="27">
        <f t="shared" si="7"/>
        <v>51</v>
      </c>
      <c r="W29" s="27">
        <v>33</v>
      </c>
      <c r="X29" s="43">
        <f t="shared" si="2"/>
        <v>0.6071428571428571</v>
      </c>
      <c r="Y29" s="48"/>
    </row>
    <row r="30" spans="1:26" ht="19.5" customHeight="1">
      <c r="A30" s="81"/>
      <c r="B30" s="8" t="s">
        <v>62</v>
      </c>
      <c r="C30" s="85"/>
      <c r="D30" s="9">
        <v>10</v>
      </c>
      <c r="E30" s="9">
        <f t="shared" si="6"/>
        <v>9</v>
      </c>
      <c r="F30" s="7">
        <v>1</v>
      </c>
      <c r="G30" s="42">
        <f t="shared" si="3"/>
        <v>0.9</v>
      </c>
      <c r="H30" s="118"/>
      <c r="I30" s="77"/>
      <c r="J30" s="38" t="s">
        <v>46</v>
      </c>
      <c r="K30" s="117"/>
      <c r="L30" s="27">
        <v>53</v>
      </c>
      <c r="M30" s="27">
        <f t="shared" si="4"/>
        <v>51</v>
      </c>
      <c r="N30" s="27">
        <v>2</v>
      </c>
      <c r="O30" s="42">
        <f t="shared" si="5"/>
        <v>0.96226415094339623</v>
      </c>
      <c r="P30" s="118"/>
      <c r="Q30" s="93"/>
      <c r="R30" s="20" t="s">
        <v>188</v>
      </c>
      <c r="S30" s="37" t="s">
        <v>172</v>
      </c>
      <c r="T30" s="27" t="s">
        <v>168</v>
      </c>
      <c r="U30" s="27">
        <v>62</v>
      </c>
      <c r="V30" s="27">
        <f t="shared" si="7"/>
        <v>48</v>
      </c>
      <c r="W30" s="27">
        <v>14</v>
      </c>
      <c r="X30" s="43">
        <f t="shared" si="2"/>
        <v>0.77419354838709675</v>
      </c>
      <c r="Y30" s="48"/>
    </row>
    <row r="31" spans="1:26" ht="19.5" customHeight="1">
      <c r="A31" s="81"/>
      <c r="B31" s="8" t="s">
        <v>63</v>
      </c>
      <c r="C31" s="85"/>
      <c r="D31" s="9">
        <v>51</v>
      </c>
      <c r="E31" s="9">
        <f t="shared" si="6"/>
        <v>4</v>
      </c>
      <c r="F31" s="7">
        <v>47</v>
      </c>
      <c r="G31" s="42">
        <f t="shared" si="3"/>
        <v>7.8431372549019607E-2</v>
      </c>
      <c r="H31" s="118"/>
      <c r="I31" s="77"/>
      <c r="J31" s="38" t="s">
        <v>47</v>
      </c>
      <c r="K31" s="117"/>
      <c r="L31" s="27">
        <v>30</v>
      </c>
      <c r="M31" s="27">
        <f t="shared" si="4"/>
        <v>24</v>
      </c>
      <c r="N31" s="27">
        <v>6</v>
      </c>
      <c r="O31" s="42">
        <f t="shared" si="5"/>
        <v>0.8</v>
      </c>
      <c r="P31" s="118"/>
      <c r="Q31" s="93"/>
      <c r="R31" s="17" t="s">
        <v>192</v>
      </c>
      <c r="S31" s="37" t="s">
        <v>173</v>
      </c>
      <c r="T31" s="27" t="s">
        <v>15</v>
      </c>
      <c r="U31" s="27">
        <v>55</v>
      </c>
      <c r="V31" s="27">
        <f t="shared" si="7"/>
        <v>47</v>
      </c>
      <c r="W31" s="27">
        <v>8</v>
      </c>
      <c r="X31" s="43">
        <f t="shared" si="2"/>
        <v>0.8545454545454545</v>
      </c>
      <c r="Y31" s="48"/>
    </row>
    <row r="32" spans="1:26" ht="19.5" customHeight="1">
      <c r="A32" s="81"/>
      <c r="B32" s="8" t="s">
        <v>64</v>
      </c>
      <c r="C32" s="85"/>
      <c r="D32" s="9">
        <v>81</v>
      </c>
      <c r="E32" s="9">
        <f t="shared" si="6"/>
        <v>7</v>
      </c>
      <c r="F32" s="7">
        <v>74</v>
      </c>
      <c r="G32" s="42">
        <f t="shared" si="3"/>
        <v>8.6419753086419748E-2</v>
      </c>
      <c r="H32" s="118"/>
      <c r="I32" s="122" t="s">
        <v>289</v>
      </c>
      <c r="J32" s="38" t="s">
        <v>75</v>
      </c>
      <c r="K32" s="117" t="s">
        <v>16</v>
      </c>
      <c r="L32" s="27">
        <v>50</v>
      </c>
      <c r="M32" s="27">
        <f t="shared" si="4"/>
        <v>44</v>
      </c>
      <c r="N32" s="27">
        <v>6</v>
      </c>
      <c r="O32" s="42">
        <f t="shared" si="5"/>
        <v>0.88</v>
      </c>
      <c r="P32" s="118">
        <f>(M32+M33+M34+M35+M36+M37+M38)/(L32+L33+L34+L35+L36+L37+L38)</f>
        <v>0.79710144927536231</v>
      </c>
      <c r="Q32" s="93"/>
      <c r="R32" s="19" t="s">
        <v>186</v>
      </c>
      <c r="S32" s="37" t="s">
        <v>174</v>
      </c>
      <c r="T32" s="32" t="s">
        <v>14</v>
      </c>
      <c r="U32" s="27">
        <v>64</v>
      </c>
      <c r="V32" s="27">
        <f t="shared" si="7"/>
        <v>54</v>
      </c>
      <c r="W32" s="27">
        <v>10</v>
      </c>
      <c r="X32" s="43">
        <f t="shared" si="2"/>
        <v>0.84375</v>
      </c>
      <c r="Y32" s="48"/>
    </row>
    <row r="33" spans="1:25" ht="19.5" customHeight="1">
      <c r="A33" s="81"/>
      <c r="B33" s="8" t="s">
        <v>65</v>
      </c>
      <c r="C33" s="85"/>
      <c r="D33" s="9">
        <v>26</v>
      </c>
      <c r="E33" s="9">
        <f t="shared" si="6"/>
        <v>22</v>
      </c>
      <c r="F33" s="7">
        <v>4</v>
      </c>
      <c r="G33" s="42">
        <f t="shared" si="3"/>
        <v>0.84615384615384615</v>
      </c>
      <c r="H33" s="118"/>
      <c r="I33" s="77"/>
      <c r="J33" s="38" t="s">
        <v>76</v>
      </c>
      <c r="K33" s="117"/>
      <c r="L33" s="27">
        <v>9</v>
      </c>
      <c r="M33" s="27">
        <f t="shared" si="4"/>
        <v>9</v>
      </c>
      <c r="N33" s="27">
        <v>0</v>
      </c>
      <c r="O33" s="42">
        <f t="shared" si="5"/>
        <v>1</v>
      </c>
      <c r="P33" s="118"/>
      <c r="Q33" s="93"/>
      <c r="R33" s="17" t="s">
        <v>192</v>
      </c>
      <c r="S33" s="37" t="s">
        <v>175</v>
      </c>
      <c r="T33" s="27" t="s">
        <v>15</v>
      </c>
      <c r="U33" s="27">
        <v>98</v>
      </c>
      <c r="V33" s="27">
        <f t="shared" si="7"/>
        <v>87</v>
      </c>
      <c r="W33" s="27">
        <v>11</v>
      </c>
      <c r="X33" s="43">
        <f t="shared" si="2"/>
        <v>0.88775510204081631</v>
      </c>
      <c r="Y33" s="48"/>
    </row>
    <row r="34" spans="1:25" ht="19.5" customHeight="1">
      <c r="A34" s="81"/>
      <c r="B34" s="8" t="s">
        <v>66</v>
      </c>
      <c r="C34" s="85"/>
      <c r="D34" s="9">
        <v>11</v>
      </c>
      <c r="E34" s="9">
        <f t="shared" si="6"/>
        <v>9</v>
      </c>
      <c r="F34" s="7">
        <v>2</v>
      </c>
      <c r="G34" s="42">
        <f t="shared" si="3"/>
        <v>0.81818181818181823</v>
      </c>
      <c r="H34" s="118"/>
      <c r="I34" s="77"/>
      <c r="J34" s="38" t="s">
        <v>77</v>
      </c>
      <c r="K34" s="117"/>
      <c r="L34" s="27">
        <v>46</v>
      </c>
      <c r="M34" s="27">
        <f t="shared" si="4"/>
        <v>33</v>
      </c>
      <c r="N34" s="27">
        <v>13</v>
      </c>
      <c r="O34" s="42">
        <f t="shared" si="5"/>
        <v>0.71739130434782605</v>
      </c>
      <c r="P34" s="118"/>
      <c r="Q34" s="93"/>
      <c r="R34" s="16" t="s">
        <v>189</v>
      </c>
      <c r="S34" s="37" t="s">
        <v>176</v>
      </c>
      <c r="T34" s="27" t="s">
        <v>19</v>
      </c>
      <c r="U34" s="27">
        <v>129</v>
      </c>
      <c r="V34" s="27">
        <f t="shared" si="7"/>
        <v>116</v>
      </c>
      <c r="W34" s="27">
        <v>13</v>
      </c>
      <c r="X34" s="43">
        <f t="shared" si="2"/>
        <v>0.89922480620155043</v>
      </c>
      <c r="Y34" s="48"/>
    </row>
    <row r="35" spans="1:25" ht="19.5" customHeight="1">
      <c r="A35" s="98" t="s">
        <v>286</v>
      </c>
      <c r="B35" s="8" t="s">
        <v>122</v>
      </c>
      <c r="C35" s="85" t="s">
        <v>18</v>
      </c>
      <c r="D35" s="9">
        <v>107</v>
      </c>
      <c r="E35" s="9">
        <f t="shared" si="6"/>
        <v>101</v>
      </c>
      <c r="F35" s="7">
        <v>6</v>
      </c>
      <c r="G35" s="42">
        <f t="shared" si="3"/>
        <v>0.94392523364485981</v>
      </c>
      <c r="H35" s="118">
        <f>(E35+E36+E37+E38+E39+E40+E41+E42+E43+E44+E45+E46+E47)/(D35+D36+D37+D38+D39+D40+D41+D42+D43+D44+D45+D46+D47)</f>
        <v>0.87804878048780488</v>
      </c>
      <c r="I35" s="77"/>
      <c r="J35" s="38" t="s">
        <v>78</v>
      </c>
      <c r="K35" s="117"/>
      <c r="L35" s="27">
        <v>56</v>
      </c>
      <c r="M35" s="27">
        <f t="shared" si="4"/>
        <v>46</v>
      </c>
      <c r="N35" s="27">
        <v>10</v>
      </c>
      <c r="O35" s="42">
        <f t="shared" si="5"/>
        <v>0.8214285714285714</v>
      </c>
      <c r="P35" s="118"/>
      <c r="Q35" s="93"/>
      <c r="R35" s="16" t="s">
        <v>189</v>
      </c>
      <c r="S35" s="37" t="s">
        <v>177</v>
      </c>
      <c r="T35" s="27" t="s">
        <v>19</v>
      </c>
      <c r="U35" s="27">
        <v>120</v>
      </c>
      <c r="V35" s="27">
        <f t="shared" si="7"/>
        <v>110</v>
      </c>
      <c r="W35" s="27">
        <v>10</v>
      </c>
      <c r="X35" s="43">
        <f t="shared" si="2"/>
        <v>0.91666666666666663</v>
      </c>
      <c r="Y35" s="48"/>
    </row>
    <row r="36" spans="1:25" ht="19.5" customHeight="1">
      <c r="A36" s="81"/>
      <c r="B36" s="8" t="s">
        <v>123</v>
      </c>
      <c r="C36" s="85"/>
      <c r="D36" s="9">
        <v>20</v>
      </c>
      <c r="E36" s="9">
        <f t="shared" si="6"/>
        <v>17</v>
      </c>
      <c r="F36" s="7">
        <v>3</v>
      </c>
      <c r="G36" s="42">
        <f t="shared" si="3"/>
        <v>0.85</v>
      </c>
      <c r="H36" s="118"/>
      <c r="I36" s="77"/>
      <c r="J36" s="38" t="s">
        <v>79</v>
      </c>
      <c r="K36" s="117"/>
      <c r="L36" s="27">
        <v>110</v>
      </c>
      <c r="M36" s="27">
        <f t="shared" si="4"/>
        <v>86</v>
      </c>
      <c r="N36" s="27">
        <v>24</v>
      </c>
      <c r="O36" s="42">
        <f t="shared" si="5"/>
        <v>0.78181818181818186</v>
      </c>
      <c r="P36" s="118"/>
      <c r="Q36" s="93"/>
      <c r="R36" s="18" t="s">
        <v>190</v>
      </c>
      <c r="S36" s="37" t="s">
        <v>178</v>
      </c>
      <c r="T36" s="32" t="s">
        <v>14</v>
      </c>
      <c r="U36" s="27">
        <v>58</v>
      </c>
      <c r="V36" s="27">
        <f t="shared" si="7"/>
        <v>35</v>
      </c>
      <c r="W36" s="27">
        <v>23</v>
      </c>
      <c r="X36" s="43">
        <f t="shared" si="2"/>
        <v>0.60344827586206895</v>
      </c>
      <c r="Y36" s="48"/>
    </row>
    <row r="37" spans="1:25" ht="19.5" customHeight="1">
      <c r="A37" s="81"/>
      <c r="B37" s="8" t="s">
        <v>124</v>
      </c>
      <c r="C37" s="85"/>
      <c r="D37" s="9">
        <v>57</v>
      </c>
      <c r="E37" s="9">
        <f t="shared" si="6"/>
        <v>46</v>
      </c>
      <c r="F37" s="7">
        <v>11</v>
      </c>
      <c r="G37" s="42">
        <f t="shared" si="3"/>
        <v>0.80701754385964908</v>
      </c>
      <c r="H37" s="118"/>
      <c r="I37" s="77"/>
      <c r="J37" s="38" t="s">
        <v>80</v>
      </c>
      <c r="K37" s="117"/>
      <c r="L37" s="27">
        <v>27</v>
      </c>
      <c r="M37" s="27">
        <f t="shared" si="4"/>
        <v>22</v>
      </c>
      <c r="N37" s="27">
        <v>5</v>
      </c>
      <c r="O37" s="42">
        <f t="shared" si="5"/>
        <v>0.81481481481481477</v>
      </c>
      <c r="P37" s="118"/>
      <c r="Q37" s="93"/>
      <c r="R37" s="20" t="s">
        <v>188</v>
      </c>
      <c r="S37" s="37" t="s">
        <v>179</v>
      </c>
      <c r="T37" s="27" t="s">
        <v>168</v>
      </c>
      <c r="U37" s="27">
        <v>88</v>
      </c>
      <c r="V37" s="27">
        <f t="shared" si="7"/>
        <v>70</v>
      </c>
      <c r="W37" s="27">
        <v>18</v>
      </c>
      <c r="X37" s="43">
        <f t="shared" si="2"/>
        <v>0.79545454545454541</v>
      </c>
      <c r="Y37" s="48"/>
    </row>
    <row r="38" spans="1:25" ht="19.5" customHeight="1">
      <c r="A38" s="81"/>
      <c r="B38" s="8" t="s">
        <v>125</v>
      </c>
      <c r="C38" s="85"/>
      <c r="D38" s="9">
        <v>39</v>
      </c>
      <c r="E38" s="9">
        <f t="shared" si="6"/>
        <v>34</v>
      </c>
      <c r="F38" s="7">
        <v>5</v>
      </c>
      <c r="G38" s="42">
        <f t="shared" si="3"/>
        <v>0.87179487179487181</v>
      </c>
      <c r="H38" s="118"/>
      <c r="I38" s="77"/>
      <c r="J38" s="38" t="s">
        <v>81</v>
      </c>
      <c r="K38" s="117"/>
      <c r="L38" s="27">
        <v>47</v>
      </c>
      <c r="M38" s="27">
        <f t="shared" si="4"/>
        <v>35</v>
      </c>
      <c r="N38" s="27">
        <v>12</v>
      </c>
      <c r="O38" s="42">
        <f t="shared" si="5"/>
        <v>0.74468085106382975</v>
      </c>
      <c r="P38" s="118"/>
      <c r="Q38" s="93"/>
      <c r="R38" s="20" t="s">
        <v>188</v>
      </c>
      <c r="S38" s="37" t="s">
        <v>180</v>
      </c>
      <c r="T38" s="27" t="s">
        <v>168</v>
      </c>
      <c r="U38" s="27">
        <v>91</v>
      </c>
      <c r="V38" s="27">
        <f t="shared" si="7"/>
        <v>76</v>
      </c>
      <c r="W38" s="27">
        <v>15</v>
      </c>
      <c r="X38" s="43">
        <f t="shared" si="2"/>
        <v>0.8351648351648352</v>
      </c>
      <c r="Y38" s="48"/>
    </row>
    <row r="39" spans="1:25" ht="19.5" customHeight="1">
      <c r="A39" s="81"/>
      <c r="B39" s="8" t="s">
        <v>126</v>
      </c>
      <c r="C39" s="85"/>
      <c r="D39" s="9">
        <v>41</v>
      </c>
      <c r="E39" s="9">
        <f t="shared" si="6"/>
        <v>38</v>
      </c>
      <c r="F39" s="7">
        <v>3</v>
      </c>
      <c r="G39" s="42">
        <f t="shared" si="3"/>
        <v>0.92682926829268297</v>
      </c>
      <c r="H39" s="118"/>
      <c r="I39" s="122" t="s">
        <v>288</v>
      </c>
      <c r="J39" s="38" t="s">
        <v>137</v>
      </c>
      <c r="K39" s="119" t="s">
        <v>228</v>
      </c>
      <c r="L39" s="27">
        <v>22</v>
      </c>
      <c r="M39" s="27">
        <f t="shared" si="4"/>
        <v>2</v>
      </c>
      <c r="N39" s="27">
        <v>20</v>
      </c>
      <c r="O39" s="42">
        <f t="shared" si="5"/>
        <v>9.0909090909090912E-2</v>
      </c>
      <c r="P39" s="118">
        <f>(M39+M40+M41+M42+M43)/(L39+L40+L41+L42+L43)</f>
        <v>0.15131578947368421</v>
      </c>
      <c r="Q39" s="93"/>
      <c r="R39" s="16" t="s">
        <v>189</v>
      </c>
      <c r="S39" s="37" t="s">
        <v>181</v>
      </c>
      <c r="T39" s="27" t="s">
        <v>19</v>
      </c>
      <c r="U39" s="27">
        <v>48</v>
      </c>
      <c r="V39" s="27">
        <f t="shared" si="7"/>
        <v>45</v>
      </c>
      <c r="W39" s="27">
        <v>3</v>
      </c>
      <c r="X39" s="43">
        <f t="shared" si="2"/>
        <v>0.9375</v>
      </c>
      <c r="Y39" s="48"/>
    </row>
    <row r="40" spans="1:25" ht="19.5" customHeight="1">
      <c r="A40" s="81"/>
      <c r="B40" s="8" t="s">
        <v>127</v>
      </c>
      <c r="C40" s="85"/>
      <c r="D40" s="9">
        <v>68</v>
      </c>
      <c r="E40" s="9">
        <f t="shared" si="6"/>
        <v>63</v>
      </c>
      <c r="F40" s="7">
        <v>5</v>
      </c>
      <c r="G40" s="42">
        <f t="shared" si="3"/>
        <v>0.92647058823529416</v>
      </c>
      <c r="H40" s="118"/>
      <c r="I40" s="77"/>
      <c r="J40" s="38" t="s">
        <v>61</v>
      </c>
      <c r="K40" s="117"/>
      <c r="L40" s="27">
        <v>18</v>
      </c>
      <c r="M40" s="27">
        <f t="shared" si="4"/>
        <v>4</v>
      </c>
      <c r="N40" s="27">
        <v>14</v>
      </c>
      <c r="O40" s="42">
        <f t="shared" si="5"/>
        <v>0.22222222222222221</v>
      </c>
      <c r="P40" s="118"/>
      <c r="Q40" s="94"/>
      <c r="R40" s="5" t="s">
        <v>191</v>
      </c>
      <c r="S40" s="37" t="s">
        <v>182</v>
      </c>
      <c r="T40" s="27" t="s">
        <v>15</v>
      </c>
      <c r="U40" s="27">
        <v>66</v>
      </c>
      <c r="V40" s="27">
        <f t="shared" si="7"/>
        <v>39</v>
      </c>
      <c r="W40" s="27">
        <v>27</v>
      </c>
      <c r="X40" s="43">
        <f t="shared" si="2"/>
        <v>0.59090909090909094</v>
      </c>
      <c r="Y40" s="48"/>
    </row>
    <row r="41" spans="1:25" ht="19.5" customHeight="1">
      <c r="A41" s="81"/>
      <c r="B41" s="8" t="s">
        <v>128</v>
      </c>
      <c r="C41" s="85"/>
      <c r="D41" s="9">
        <v>37</v>
      </c>
      <c r="E41" s="9">
        <f t="shared" si="6"/>
        <v>33</v>
      </c>
      <c r="F41" s="7">
        <v>4</v>
      </c>
      <c r="G41" s="42">
        <f t="shared" si="3"/>
        <v>0.89189189189189189</v>
      </c>
      <c r="H41" s="118"/>
      <c r="I41" s="77"/>
      <c r="J41" s="38" t="s">
        <v>138</v>
      </c>
      <c r="K41" s="117"/>
      <c r="L41" s="27">
        <v>71</v>
      </c>
      <c r="M41" s="27">
        <f t="shared" si="4"/>
        <v>13</v>
      </c>
      <c r="N41" s="27">
        <v>58</v>
      </c>
      <c r="O41" s="42">
        <f t="shared" si="5"/>
        <v>0.18309859154929578</v>
      </c>
      <c r="P41" s="118"/>
      <c r="Q41" s="85" t="s">
        <v>8</v>
      </c>
      <c r="R41" s="85"/>
      <c r="S41" s="85"/>
      <c r="T41" s="85"/>
      <c r="U41" s="2">
        <f>SUM(U3:U40)</f>
        <v>2996</v>
      </c>
      <c r="V41" s="2">
        <f t="shared" ref="V41:W41" si="8">SUM(V3:V40)</f>
        <v>2378</v>
      </c>
      <c r="W41" s="2">
        <f t="shared" si="8"/>
        <v>618</v>
      </c>
      <c r="X41" s="2"/>
      <c r="Y41" s="2"/>
    </row>
    <row r="42" spans="1:25" ht="19.5" customHeight="1">
      <c r="A42" s="81"/>
      <c r="B42" s="8" t="s">
        <v>129</v>
      </c>
      <c r="C42" s="85"/>
      <c r="D42" s="9">
        <v>50</v>
      </c>
      <c r="E42" s="9">
        <f t="shared" si="6"/>
        <v>37</v>
      </c>
      <c r="F42" s="9">
        <v>13</v>
      </c>
      <c r="G42" s="42">
        <f t="shared" si="3"/>
        <v>0.74</v>
      </c>
      <c r="H42" s="118"/>
      <c r="I42" s="77"/>
      <c r="J42" s="38" t="s">
        <v>139</v>
      </c>
      <c r="K42" s="117"/>
      <c r="L42" s="27">
        <v>20</v>
      </c>
      <c r="M42" s="27">
        <f t="shared" si="4"/>
        <v>3</v>
      </c>
      <c r="N42" s="27">
        <v>17</v>
      </c>
      <c r="O42" s="42">
        <f t="shared" si="5"/>
        <v>0.15</v>
      </c>
      <c r="P42" s="118"/>
    </row>
    <row r="43" spans="1:25" ht="19.5" customHeight="1">
      <c r="A43" s="81"/>
      <c r="B43" s="8" t="s">
        <v>130</v>
      </c>
      <c r="C43" s="85"/>
      <c r="D43" s="9">
        <v>10</v>
      </c>
      <c r="E43" s="9">
        <f t="shared" si="6"/>
        <v>9</v>
      </c>
      <c r="F43" s="9">
        <v>1</v>
      </c>
      <c r="G43" s="42">
        <f t="shared" si="3"/>
        <v>0.9</v>
      </c>
      <c r="H43" s="118"/>
      <c r="I43" s="77"/>
      <c r="J43" s="38" t="s">
        <v>140</v>
      </c>
      <c r="K43" s="117"/>
      <c r="L43" s="27">
        <v>21</v>
      </c>
      <c r="M43" s="27">
        <f t="shared" si="4"/>
        <v>1</v>
      </c>
      <c r="N43" s="27">
        <v>20</v>
      </c>
      <c r="O43" s="42">
        <f t="shared" si="5"/>
        <v>4.7619047619047616E-2</v>
      </c>
      <c r="P43" s="118"/>
      <c r="Q43" s="77" t="s">
        <v>183</v>
      </c>
      <c r="R43" s="77"/>
      <c r="S43" s="77" t="s">
        <v>184</v>
      </c>
      <c r="T43" s="77"/>
      <c r="U43" s="77" t="s">
        <v>185</v>
      </c>
      <c r="V43" s="77"/>
      <c r="W43" s="81" t="s">
        <v>204</v>
      </c>
      <c r="X43" s="81"/>
      <c r="Y43" s="81"/>
    </row>
    <row r="44" spans="1:25" ht="19.5" customHeight="1">
      <c r="A44" s="81"/>
      <c r="B44" s="8" t="s">
        <v>131</v>
      </c>
      <c r="C44" s="85"/>
      <c r="D44" s="9">
        <v>6</v>
      </c>
      <c r="E44" s="9">
        <f t="shared" si="6"/>
        <v>5</v>
      </c>
      <c r="F44" s="9">
        <v>1</v>
      </c>
      <c r="G44" s="42">
        <f t="shared" si="3"/>
        <v>0.83333333333333337</v>
      </c>
      <c r="H44" s="118"/>
      <c r="I44" s="122" t="s">
        <v>287</v>
      </c>
      <c r="J44" s="38" t="s">
        <v>93</v>
      </c>
      <c r="K44" s="117" t="s">
        <v>16</v>
      </c>
      <c r="L44" s="27">
        <v>55</v>
      </c>
      <c r="M44" s="27">
        <f t="shared" si="4"/>
        <v>44</v>
      </c>
      <c r="N44" s="27">
        <v>11</v>
      </c>
      <c r="O44" s="42">
        <f t="shared" si="5"/>
        <v>0.8</v>
      </c>
      <c r="P44" s="118">
        <f>(M44+M45+M46+M47+M48+M49)/(L44+L45+L46+L47+L48+L49)</f>
        <v>0.80952380952380953</v>
      </c>
      <c r="Q44" s="77"/>
      <c r="R44" s="77"/>
      <c r="S44" s="77"/>
      <c r="T44" s="77"/>
      <c r="U44" s="77"/>
      <c r="V44" s="77"/>
      <c r="W44" s="81"/>
      <c r="X44" s="81"/>
      <c r="Y44" s="81"/>
    </row>
    <row r="45" spans="1:25" ht="26.25" customHeight="1">
      <c r="A45" s="81"/>
      <c r="B45" s="8" t="s">
        <v>132</v>
      </c>
      <c r="C45" s="85"/>
      <c r="D45" s="9">
        <v>30</v>
      </c>
      <c r="E45" s="9">
        <f t="shared" si="6"/>
        <v>22</v>
      </c>
      <c r="F45" s="9">
        <v>8</v>
      </c>
      <c r="G45" s="42">
        <f t="shared" si="3"/>
        <v>0.73333333333333328</v>
      </c>
      <c r="H45" s="118"/>
      <c r="I45" s="77"/>
      <c r="J45" s="38" t="s">
        <v>94</v>
      </c>
      <c r="K45" s="117"/>
      <c r="L45" s="27">
        <v>44</v>
      </c>
      <c r="M45" s="27">
        <f t="shared" si="4"/>
        <v>40</v>
      </c>
      <c r="N45" s="27">
        <v>4</v>
      </c>
      <c r="O45" s="42">
        <f t="shared" si="5"/>
        <v>0.90909090909090906</v>
      </c>
      <c r="P45" s="118"/>
      <c r="Q45" s="75">
        <f>D50+L50+U41</f>
        <v>7146</v>
      </c>
      <c r="R45" s="76"/>
      <c r="S45" s="75">
        <f>E50+M50+V41</f>
        <v>5211</v>
      </c>
      <c r="T45" s="76"/>
      <c r="U45" s="108">
        <f>S45/Q45</f>
        <v>0.72921914357682616</v>
      </c>
      <c r="V45" s="109"/>
      <c r="W45" s="78"/>
      <c r="X45" s="79"/>
      <c r="Y45" s="80"/>
    </row>
    <row r="46" spans="1:25" ht="24.75" customHeight="1">
      <c r="A46" s="81"/>
      <c r="B46" s="8" t="s">
        <v>133</v>
      </c>
      <c r="C46" s="85"/>
      <c r="D46" s="9">
        <v>22</v>
      </c>
      <c r="E46" s="9">
        <f t="shared" si="6"/>
        <v>18</v>
      </c>
      <c r="F46" s="9">
        <v>4</v>
      </c>
      <c r="G46" s="42">
        <f t="shared" si="3"/>
        <v>0.81818181818181823</v>
      </c>
      <c r="H46" s="118"/>
      <c r="I46" s="77"/>
      <c r="J46" s="38" t="s">
        <v>95</v>
      </c>
      <c r="K46" s="117"/>
      <c r="L46" s="27">
        <v>28</v>
      </c>
      <c r="M46" s="27">
        <f t="shared" si="4"/>
        <v>27</v>
      </c>
      <c r="N46" s="27">
        <v>1</v>
      </c>
      <c r="O46" s="42">
        <f t="shared" si="5"/>
        <v>0.9642857142857143</v>
      </c>
      <c r="P46" s="118"/>
      <c r="Q46" s="75" t="s">
        <v>183</v>
      </c>
      <c r="R46" s="76"/>
      <c r="S46" s="75" t="s">
        <v>184</v>
      </c>
      <c r="T46" s="76"/>
      <c r="U46" s="75" t="s">
        <v>185</v>
      </c>
      <c r="V46" s="76"/>
      <c r="W46" s="78" t="s">
        <v>209</v>
      </c>
      <c r="X46" s="79"/>
      <c r="Y46" s="80"/>
    </row>
    <row r="47" spans="1:25" ht="19.5" customHeight="1">
      <c r="A47" s="81"/>
      <c r="B47" s="8" t="s">
        <v>134</v>
      </c>
      <c r="C47" s="85"/>
      <c r="D47" s="9">
        <v>87</v>
      </c>
      <c r="E47" s="9">
        <f t="shared" si="6"/>
        <v>81</v>
      </c>
      <c r="F47" s="9">
        <v>6</v>
      </c>
      <c r="G47" s="42">
        <f t="shared" si="3"/>
        <v>0.93103448275862066</v>
      </c>
      <c r="H47" s="118"/>
      <c r="I47" s="77"/>
      <c r="J47" s="38" t="s">
        <v>96</v>
      </c>
      <c r="K47" s="117"/>
      <c r="L47" s="27">
        <v>103</v>
      </c>
      <c r="M47" s="27">
        <f t="shared" si="4"/>
        <v>71</v>
      </c>
      <c r="N47" s="27">
        <v>32</v>
      </c>
      <c r="O47" s="42">
        <f t="shared" si="5"/>
        <v>0.68932038834951459</v>
      </c>
      <c r="P47" s="118"/>
      <c r="Q47" s="81">
        <f>D50+L50+U41-D48-D49-U4-U7-U13-U28</f>
        <v>6524</v>
      </c>
      <c r="R47" s="81"/>
      <c r="S47" s="77">
        <f>E50+M50+V41</f>
        <v>5211</v>
      </c>
      <c r="T47" s="77"/>
      <c r="U47" s="110">
        <f>S47/Q47</f>
        <v>0.79874310239117108</v>
      </c>
      <c r="V47" s="111"/>
      <c r="W47" s="72" t="s">
        <v>213</v>
      </c>
      <c r="X47" s="72"/>
      <c r="Y47" s="72"/>
    </row>
    <row r="48" spans="1:25" ht="19.5" customHeight="1">
      <c r="A48" s="87" t="s">
        <v>3</v>
      </c>
      <c r="B48" s="88"/>
      <c r="C48" s="89"/>
      <c r="D48" s="41">
        <v>157</v>
      </c>
      <c r="E48" s="41">
        <f t="shared" si="6"/>
        <v>0</v>
      </c>
      <c r="F48" s="41">
        <v>157</v>
      </c>
      <c r="G48" s="46">
        <f t="shared" si="3"/>
        <v>0</v>
      </c>
      <c r="H48" s="26">
        <v>0</v>
      </c>
      <c r="I48" s="77"/>
      <c r="J48" s="38" t="s">
        <v>97</v>
      </c>
      <c r="K48" s="117"/>
      <c r="L48" s="27">
        <v>37</v>
      </c>
      <c r="M48" s="27">
        <f t="shared" si="4"/>
        <v>31</v>
      </c>
      <c r="N48" s="27">
        <v>6</v>
      </c>
      <c r="O48" s="42">
        <f t="shared" si="5"/>
        <v>0.83783783783783783</v>
      </c>
      <c r="P48" s="118"/>
      <c r="Q48" s="81"/>
      <c r="R48" s="81"/>
      <c r="S48" s="77"/>
      <c r="T48" s="77"/>
      <c r="U48" s="112"/>
      <c r="V48" s="113"/>
      <c r="W48" s="72"/>
      <c r="X48" s="72"/>
      <c r="Y48" s="72"/>
    </row>
    <row r="49" spans="1:25" ht="19.5" customHeight="1">
      <c r="A49" s="87" t="s">
        <v>5</v>
      </c>
      <c r="B49" s="88"/>
      <c r="C49" s="89"/>
      <c r="D49" s="41">
        <v>56</v>
      </c>
      <c r="E49" s="41">
        <f t="shared" si="6"/>
        <v>0</v>
      </c>
      <c r="F49" s="41">
        <v>56</v>
      </c>
      <c r="G49" s="46">
        <f t="shared" si="3"/>
        <v>0</v>
      </c>
      <c r="H49" s="26">
        <v>0</v>
      </c>
      <c r="I49" s="77"/>
      <c r="J49" s="38" t="s">
        <v>98</v>
      </c>
      <c r="K49" s="117"/>
      <c r="L49" s="27">
        <v>27</v>
      </c>
      <c r="M49" s="27">
        <f t="shared" si="4"/>
        <v>25</v>
      </c>
      <c r="N49" s="27">
        <v>2</v>
      </c>
      <c r="O49" s="42">
        <f t="shared" si="5"/>
        <v>0.92592592592592593</v>
      </c>
      <c r="P49" s="118"/>
      <c r="Q49" s="81"/>
      <c r="R49" s="81"/>
      <c r="S49" s="77"/>
      <c r="T49" s="77"/>
      <c r="U49" s="114"/>
      <c r="V49" s="115"/>
      <c r="W49" s="72"/>
      <c r="X49" s="72"/>
      <c r="Y49" s="72"/>
    </row>
    <row r="50" spans="1:25" ht="19.5" customHeight="1">
      <c r="A50" s="81" t="s">
        <v>8</v>
      </c>
      <c r="B50" s="81"/>
      <c r="C50" s="81"/>
      <c r="D50" s="9">
        <f>SUM(D3:D49)</f>
        <v>2459</v>
      </c>
      <c r="E50" s="9">
        <f t="shared" ref="E50:F50" si="9">SUM(E3:E49)</f>
        <v>1606</v>
      </c>
      <c r="F50" s="9">
        <f t="shared" si="9"/>
        <v>853</v>
      </c>
      <c r="G50" s="35"/>
      <c r="H50" s="36"/>
      <c r="I50" s="78" t="s">
        <v>8</v>
      </c>
      <c r="J50" s="79"/>
      <c r="K50" s="80"/>
      <c r="L50" s="9">
        <f>SUM(L3:L49)</f>
        <v>1691</v>
      </c>
      <c r="M50" s="9">
        <f>SUM(M3:M49)</f>
        <v>1227</v>
      </c>
      <c r="N50" s="9">
        <f>SUM(N3:N49)</f>
        <v>464</v>
      </c>
      <c r="O50" s="9"/>
      <c r="P50" s="9"/>
    </row>
    <row r="52" spans="1:25">
      <c r="B52" s="99" t="s">
        <v>216</v>
      </c>
      <c r="C52" s="99"/>
      <c r="E52" s="99"/>
      <c r="F52" s="99"/>
      <c r="J52" s="99" t="s">
        <v>294</v>
      </c>
      <c r="K52" s="99"/>
      <c r="Q52" s="99" t="s">
        <v>218</v>
      </c>
      <c r="R52" s="99"/>
    </row>
    <row r="53" spans="1:25">
      <c r="B53" s="99"/>
      <c r="C53" s="99"/>
      <c r="E53" s="99"/>
      <c r="F53" s="99"/>
      <c r="J53" s="99"/>
      <c r="K53" s="99"/>
      <c r="Q53" s="99"/>
      <c r="R53" s="99"/>
    </row>
  </sheetData>
  <mergeCells count="66">
    <mergeCell ref="C35:C47"/>
    <mergeCell ref="H35:H47"/>
    <mergeCell ref="I44:I49"/>
    <mergeCell ref="Q46:R46"/>
    <mergeCell ref="P32:P38"/>
    <mergeCell ref="A48:C48"/>
    <mergeCell ref="A49:C49"/>
    <mergeCell ref="A50:C50"/>
    <mergeCell ref="I50:K50"/>
    <mergeCell ref="B52:C53"/>
    <mergeCell ref="J52:K53"/>
    <mergeCell ref="E52:F53"/>
    <mergeCell ref="S45:T45"/>
    <mergeCell ref="U45:V45"/>
    <mergeCell ref="S47:T49"/>
    <mergeCell ref="U47:V49"/>
    <mergeCell ref="Q52:R53"/>
    <mergeCell ref="Q47:R49"/>
    <mergeCell ref="W43:Y44"/>
    <mergeCell ref="I39:I43"/>
    <mergeCell ref="K39:K43"/>
    <mergeCell ref="W45:Y45"/>
    <mergeCell ref="K44:K49"/>
    <mergeCell ref="W46:Y46"/>
    <mergeCell ref="W47:Y49"/>
    <mergeCell ref="S46:T46"/>
    <mergeCell ref="U46:V46"/>
    <mergeCell ref="P39:P43"/>
    <mergeCell ref="Q41:T41"/>
    <mergeCell ref="Q43:R44"/>
    <mergeCell ref="S43:T44"/>
    <mergeCell ref="U43:V44"/>
    <mergeCell ref="P44:P49"/>
    <mergeCell ref="Q45:R45"/>
    <mergeCell ref="P16:P22"/>
    <mergeCell ref="P23:P26"/>
    <mergeCell ref="A25:A34"/>
    <mergeCell ref="C25:C34"/>
    <mergeCell ref="H25:H34"/>
    <mergeCell ref="I27:I31"/>
    <mergeCell ref="A17:A24"/>
    <mergeCell ref="C17:C24"/>
    <mergeCell ref="H17:H24"/>
    <mergeCell ref="I23:I26"/>
    <mergeCell ref="K23:K26"/>
    <mergeCell ref="K27:K31"/>
    <mergeCell ref="P27:P31"/>
    <mergeCell ref="I32:I38"/>
    <mergeCell ref="K32:K38"/>
    <mergeCell ref="A35:A47"/>
    <mergeCell ref="A1:Y1"/>
    <mergeCell ref="A3:A7"/>
    <mergeCell ref="C3:C7"/>
    <mergeCell ref="H3:H7"/>
    <mergeCell ref="I3:I8"/>
    <mergeCell ref="K3:K8"/>
    <mergeCell ref="P3:P8"/>
    <mergeCell ref="Q3:Q40"/>
    <mergeCell ref="A8:A16"/>
    <mergeCell ref="C8:C16"/>
    <mergeCell ref="H8:H16"/>
    <mergeCell ref="I9:I15"/>
    <mergeCell ref="K9:K15"/>
    <mergeCell ref="P9:P15"/>
    <mergeCell ref="I16:I22"/>
    <mergeCell ref="K16:K22"/>
  </mergeCells>
  <phoneticPr fontId="1" type="noConversion"/>
  <conditionalFormatting sqref="G3:H47 O3:P49 X3 X29:X40 X14:X27 X8:X12 X5:X6 Y14 Y16 Y18 Y10 Y12 Y8 Y6 Y4 U45:V45 U47:V49">
    <cfRule type="aboveAverage" dxfId="4" priority="1" aboveAverage="0"/>
  </conditionalFormatting>
  <conditionalFormatting sqref="G3:H47 O3:P49 X29:X40 X14:X27 X8:X12 X5:X6 X3 Y4 Y6 Y8 Y10 Y12 Y14 Y16 Y18 U45:V45 U47:V49">
    <cfRule type="iconSet" priority="2">
      <iconSet>
        <cfvo type="percent" val="0"/>
        <cfvo type="percent" val="60"/>
        <cfvo type="percent" val="80"/>
      </iconSet>
    </cfRule>
  </conditionalFormatting>
  <pageMargins left="0.23622047244094491" right="0.23622047244094491" top="0.35433070866141736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年度涵蓋率</vt:lpstr>
      <vt:lpstr>涵蓋率11401</vt:lpstr>
      <vt:lpstr>涵蓋率11402</vt:lpstr>
      <vt:lpstr>涵蓋率11403</vt:lpstr>
      <vt:lpstr>涵蓋率11404</vt:lpstr>
      <vt:lpstr>涵蓋率11405</vt:lpstr>
      <vt:lpstr>涵蓋率11406</vt:lpstr>
      <vt:lpstr>涵蓋率11407</vt:lpstr>
      <vt:lpstr>涵蓋率11408</vt:lpstr>
      <vt:lpstr>涵蓋率11409</vt:lpstr>
      <vt:lpstr>涵蓋率11410</vt:lpstr>
      <vt:lpstr>涵蓋率11411</vt:lpstr>
      <vt:lpstr>數值比例</vt:lpstr>
      <vt:lpstr>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蘇奈庫穗</dc:creator>
  <cp:lastModifiedBy>長照科10</cp:lastModifiedBy>
  <cp:lastPrinted>2025-10-15T08:59:27Z</cp:lastPrinted>
  <dcterms:created xsi:type="dcterms:W3CDTF">2020-04-17T00:39:18Z</dcterms:created>
  <dcterms:modified xsi:type="dcterms:W3CDTF">2025-12-17T09:12:02Z</dcterms:modified>
</cp:coreProperties>
</file>